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rkLomax/Library/CloudStorage/Dropbox/Counter Weight Production/Engineering/UAE/"/>
    </mc:Choice>
  </mc:AlternateContent>
  <xr:revisionPtr revIDLastSave="0" documentId="8_{2630BF98-A649-904C-9319-1E8B997F4FA1}" xr6:coauthVersionLast="47" xr6:coauthVersionMax="47" xr10:uidLastSave="{00000000-0000-0000-0000-000000000000}"/>
  <workbookProtection workbookAlgorithmName="SHA-512" workbookHashValue="jnPsPcCXRAL7dCwX16uyfFqAsHiKaU1ujUvJKpS2QaakyBz47tbYyCwZRnyl+3xD0Bfsnp7OPbCIDvaHBS8Mgg==" workbookSaltValue="NiX7y+l7kFwSR+XJS5UhXw==" workbookSpinCount="100000" lockStructure="1"/>
  <bookViews>
    <workbookView xWindow="0" yWindow="740" windowWidth="29400" windowHeight="16760" xr2:uid="{00000000-000D-0000-FFFF-FFFF00000000}"/>
  </bookViews>
  <sheets>
    <sheet name="LOMAX" sheetId="4" r:id="rId1"/>
    <sheet name="Sheet1 (2)" sheetId="3" state="hidden" r:id="rId2"/>
    <sheet name="Hoarding Coefficients" sheetId="1" state="hidden" r:id="rId3"/>
    <sheet name="Sheet1" sheetId="2" state="hidden" r:id="rId4"/>
  </sheets>
  <definedNames>
    <definedName name="B" localSheetId="0">LOMAX!#REF!</definedName>
    <definedName name="B">'Sheet1 (2)'!#REF!</definedName>
    <definedName name="bw" localSheetId="0">LOMAX!$L$13</definedName>
    <definedName name="bw" localSheetId="1">'Sheet1 (2)'!$H$7</definedName>
    <definedName name="bw">Sheet1!$C$8</definedName>
    <definedName name="Cfig" localSheetId="0">LOMAX!$L$10</definedName>
    <definedName name="Cfig" localSheetId="1">'Sheet1 (2)'!$H$5</definedName>
    <definedName name="Cfig">Sheet1!$C$7</definedName>
    <definedName name="H" localSheetId="0">LOMAX!$J$8</definedName>
    <definedName name="H" localSheetId="1">'Sheet1 (2)'!$C$3</definedName>
    <definedName name="H">Sheet1!$C$3</definedName>
    <definedName name="l" localSheetId="0">LOMAX!$J$9</definedName>
    <definedName name="l" localSheetId="1">'Sheet1 (2)'!$C$4</definedName>
    <definedName name="l">Sheet1!$C$4</definedName>
    <definedName name="Mo" localSheetId="0">LOMAX!#REF!</definedName>
    <definedName name="Mo" localSheetId="1">'Sheet1 (2)'!#REF!</definedName>
    <definedName name="Mo">Sheet1!$C$18</definedName>
    <definedName name="MrMin" localSheetId="0">LOMAX!#REF!</definedName>
    <definedName name="MrMin" localSheetId="1">'Sheet1 (2)'!#REF!</definedName>
    <definedName name="MrMin">Sheet1!$C$19</definedName>
    <definedName name="mu" localSheetId="0">LOMAX!$L$9</definedName>
    <definedName name="mu" localSheetId="1">'Sheet1 (2)'!$H$4</definedName>
    <definedName name="mu">Sheet1!$C$13</definedName>
    <definedName name="p" localSheetId="0">LOMAX!#REF!</definedName>
    <definedName name="p" localSheetId="1">'Sheet1 (2)'!#REF!</definedName>
    <definedName name="p">Sheet1!$C$16</definedName>
    <definedName name="phi" localSheetId="0">LOMAX!$L$8</definedName>
    <definedName name="phi" localSheetId="1">'Sheet1 (2)'!$H$3</definedName>
    <definedName name="phi">Sheet1!$C$12</definedName>
    <definedName name="_xlnm.Print_Area" localSheetId="0">LOMAX!$A$1:$E$40</definedName>
    <definedName name="rho" localSheetId="0">LOMAX!$L$15</definedName>
    <definedName name="rho">'Sheet1 (2)'!$H$9</definedName>
    <definedName name="s" localSheetId="0">LOMAX!$L$16</definedName>
    <definedName name="s" localSheetId="1">'Sheet1 (2)'!$C$5</definedName>
    <definedName name="s">Sheet1!$C$5</definedName>
    <definedName name="Tw" localSheetId="0">LOMAX!$D$12</definedName>
    <definedName name="Tw" localSheetId="1">'Sheet1 (2)'!$C$7</definedName>
    <definedName name="Tw">Sheet1!$C$10</definedName>
    <definedName name="v" localSheetId="0">LOMAX!$J$10</definedName>
    <definedName name="v" localSheetId="1">'Sheet1 (2)'!$C$6</definedName>
    <definedName name="v">Sheet1!$C$6</definedName>
    <definedName name="Vf" localSheetId="0">LOMAX!#REF!</definedName>
    <definedName name="Vf" localSheetId="1">'Sheet1 (2)'!#REF!</definedName>
    <definedName name="Vf">Sheet1!$C$17</definedName>
    <definedName name="Wblock" localSheetId="0">LOMAX!$L$14</definedName>
    <definedName name="Wblock" localSheetId="1">'Sheet1 (2)'!$H$8</definedName>
    <definedName name="Wblock">Sheet1!$C$9</definedName>
    <definedName name="WmMin" localSheetId="0">LOMAX!#REF!</definedName>
    <definedName name="WmMin" localSheetId="1">'Sheet1 (2)'!#REF!</definedName>
    <definedName name="WmMin">Sheet1!$C$27</definedName>
    <definedName name="wp" localSheetId="0">LOMAX!$L$12</definedName>
    <definedName name="wp" localSheetId="1">'Sheet1 (2)'!$H$6</definedName>
    <definedName name="wp">Sheet1!$C$11</definedName>
    <definedName name="WsMin" localSheetId="0">LOMAX!#REF!</definedName>
    <definedName name="WsMin" localSheetId="1">'Sheet1 (2)'!#REF!</definedName>
    <definedName name="WsMin">Sheet1!$C$23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J9" i="4"/>
  <c r="J10" i="4"/>
  <c r="J11" i="4"/>
  <c r="J8" i="4"/>
  <c r="L16" i="4" l="1"/>
  <c r="P15" i="4"/>
  <c r="C9" i="3"/>
  <c r="H22" i="3"/>
  <c r="H23" i="3"/>
  <c r="H24" i="3"/>
  <c r="H25" i="3"/>
  <c r="H26" i="3"/>
  <c r="H27" i="3"/>
  <c r="H28" i="3"/>
  <c r="H29" i="3"/>
  <c r="H30" i="3"/>
  <c r="H31" i="3"/>
  <c r="H32" i="3"/>
  <c r="H21" i="3"/>
  <c r="H5" i="3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33" i="2"/>
  <c r="C32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L25" i="2"/>
  <c r="L26" i="2"/>
  <c r="L27" i="2"/>
  <c r="L28" i="2"/>
  <c r="L29" i="2"/>
  <c r="L30" i="2"/>
  <c r="L31" i="2"/>
  <c r="L32" i="2"/>
  <c r="L33" i="2"/>
  <c r="L34" i="2"/>
  <c r="L35" i="2"/>
  <c r="L36" i="2"/>
  <c r="L24" i="2"/>
  <c r="L5" i="2"/>
  <c r="M5" i="2"/>
  <c r="N5" i="2"/>
  <c r="L6" i="2"/>
  <c r="M6" i="2"/>
  <c r="N6" i="2"/>
  <c r="L7" i="2"/>
  <c r="M7" i="2"/>
  <c r="R7" i="2"/>
  <c r="N7" i="2"/>
  <c r="S7" i="2"/>
  <c r="L8" i="2"/>
  <c r="M8" i="2"/>
  <c r="N8" i="2"/>
  <c r="L9" i="2"/>
  <c r="M9" i="2"/>
  <c r="N9" i="2"/>
  <c r="L10" i="2"/>
  <c r="M10" i="2"/>
  <c r="N10" i="2"/>
  <c r="L11" i="2"/>
  <c r="M11" i="2"/>
  <c r="R11" i="2"/>
  <c r="N11" i="2"/>
  <c r="S11" i="2"/>
  <c r="L12" i="2"/>
  <c r="M12" i="2"/>
  <c r="N12" i="2"/>
  <c r="L13" i="2"/>
  <c r="M13" i="2"/>
  <c r="N13" i="2"/>
  <c r="L14" i="2"/>
  <c r="M14" i="2"/>
  <c r="N14" i="2"/>
  <c r="L15" i="2"/>
  <c r="M15" i="2"/>
  <c r="R15" i="2"/>
  <c r="N15" i="2"/>
  <c r="S15" i="2"/>
  <c r="L16" i="2"/>
  <c r="M16" i="2"/>
  <c r="N16" i="2"/>
  <c r="M4" i="2"/>
  <c r="N4" i="2"/>
  <c r="L4" i="2"/>
  <c r="C31" i="2"/>
  <c r="C30" i="2"/>
  <c r="S9" i="2"/>
  <c r="S13" i="2"/>
  <c r="S5" i="2"/>
  <c r="R9" i="2"/>
  <c r="R13" i="2"/>
  <c r="R5" i="2"/>
  <c r="E18" i="3"/>
  <c r="E22" i="3"/>
  <c r="E15" i="3"/>
  <c r="D18" i="3"/>
  <c r="D22" i="3"/>
  <c r="D15" i="3"/>
  <c r="C19" i="3"/>
  <c r="F19" i="3"/>
  <c r="C23" i="3"/>
  <c r="F23" i="3"/>
  <c r="C12" i="3"/>
  <c r="F12" i="3"/>
  <c r="E20" i="3"/>
  <c r="D16" i="3"/>
  <c r="D24" i="3"/>
  <c r="C21" i="3"/>
  <c r="F21" i="3"/>
  <c r="E21" i="3"/>
  <c r="D17" i="3"/>
  <c r="D25" i="3"/>
  <c r="C22" i="3"/>
  <c r="F22" i="3"/>
  <c r="E19" i="3"/>
  <c r="E23" i="3"/>
  <c r="C15" i="3"/>
  <c r="F15" i="3"/>
  <c r="D19" i="3"/>
  <c r="D23" i="3"/>
  <c r="C16" i="3"/>
  <c r="F16" i="3"/>
  <c r="C20" i="3"/>
  <c r="F20" i="3"/>
  <c r="C24" i="3"/>
  <c r="F24" i="3"/>
  <c r="E16" i="3"/>
  <c r="E24" i="3"/>
  <c r="D20" i="3"/>
  <c r="C17" i="3"/>
  <c r="F17" i="3"/>
  <c r="C25" i="3"/>
  <c r="F25" i="3"/>
  <c r="E17" i="3"/>
  <c r="E25" i="3"/>
  <c r="D21" i="3"/>
  <c r="C18" i="3"/>
  <c r="F18" i="3"/>
  <c r="D12" i="3"/>
  <c r="E12" i="3"/>
  <c r="L19" i="3"/>
  <c r="C10" i="3"/>
  <c r="L4" i="3"/>
  <c r="L5" i="3"/>
  <c r="L12" i="3"/>
  <c r="N14" i="3"/>
  <c r="M9" i="3"/>
  <c r="N6" i="3"/>
  <c r="M4" i="3"/>
  <c r="L16" i="3"/>
  <c r="L11" i="3"/>
  <c r="N16" i="3"/>
  <c r="M14" i="3"/>
  <c r="M11" i="3"/>
  <c r="N8" i="3"/>
  <c r="M6" i="3"/>
  <c r="M12" i="3"/>
  <c r="L15" i="3"/>
  <c r="L9" i="3"/>
  <c r="M16" i="3"/>
  <c r="M13" i="3"/>
  <c r="N10" i="3"/>
  <c r="M8" i="3"/>
  <c r="M5" i="3"/>
  <c r="L7" i="3"/>
  <c r="L13" i="3"/>
  <c r="L8" i="3"/>
  <c r="M15" i="3"/>
  <c r="N12" i="3"/>
  <c r="M10" i="3"/>
  <c r="M7" i="3"/>
  <c r="N4" i="3"/>
  <c r="L14" i="3"/>
  <c r="L10" i="3"/>
  <c r="L6" i="3"/>
  <c r="N15" i="3"/>
  <c r="N13" i="3"/>
  <c r="N11" i="3"/>
  <c r="N9" i="3"/>
  <c r="N7" i="3"/>
  <c r="N5" i="3"/>
  <c r="N31" i="3"/>
  <c r="L30" i="3"/>
  <c r="O34" i="3"/>
  <c r="M31" i="3"/>
  <c r="M29" i="3"/>
  <c r="O35" i="3"/>
  <c r="N30" i="3"/>
  <c r="L29" i="3"/>
  <c r="O37" i="3"/>
  <c r="M30" i="3"/>
  <c r="N24" i="3"/>
  <c r="N28" i="3"/>
  <c r="N22" i="3"/>
  <c r="L28" i="3"/>
  <c r="L21" i="3"/>
  <c r="M26" i="3"/>
  <c r="M19" i="3"/>
  <c r="N27" i="3"/>
  <c r="L26" i="3"/>
  <c r="L24" i="3"/>
  <c r="M22" i="3"/>
  <c r="N20" i="3"/>
  <c r="M27" i="3"/>
  <c r="M25" i="3"/>
  <c r="N23" i="3"/>
  <c r="L22" i="3"/>
  <c r="L20" i="3"/>
  <c r="N26" i="3"/>
  <c r="L25" i="3"/>
  <c r="M23" i="3"/>
  <c r="M21" i="3"/>
  <c r="N19" i="3"/>
  <c r="O36" i="3"/>
  <c r="L31" i="3"/>
  <c r="N29" i="3"/>
  <c r="M28" i="3"/>
  <c r="L27" i="3"/>
  <c r="N25" i="3"/>
  <c r="M24" i="3"/>
  <c r="L23" i="3"/>
  <c r="N21" i="3"/>
  <c r="M20" i="3"/>
  <c r="R4" i="2"/>
  <c r="R16" i="2"/>
  <c r="Q15" i="2"/>
  <c r="R12" i="2"/>
  <c r="Q11" i="2"/>
  <c r="R8" i="2"/>
  <c r="Q7" i="2"/>
  <c r="Q16" i="2"/>
  <c r="S14" i="2"/>
  <c r="Q12" i="2"/>
  <c r="S10" i="2"/>
  <c r="S6" i="2"/>
  <c r="S4" i="2"/>
  <c r="S16" i="2"/>
  <c r="S12" i="2"/>
  <c r="S8" i="2"/>
  <c r="Q8" i="2"/>
  <c r="R14" i="2"/>
  <c r="Q13" i="2"/>
  <c r="R10" i="2"/>
  <c r="Q9" i="2"/>
  <c r="R6" i="2"/>
  <c r="Q5" i="2"/>
  <c r="Q14" i="2"/>
  <c r="Q10" i="2"/>
  <c r="Q6" i="2"/>
  <c r="F27" i="2"/>
  <c r="S6" i="3"/>
  <c r="S4" i="3"/>
  <c r="R12" i="3"/>
  <c r="Q7" i="3"/>
  <c r="S14" i="3"/>
  <c r="Q6" i="3"/>
  <c r="R9" i="3"/>
  <c r="R7" i="3"/>
  <c r="Q4" i="3"/>
  <c r="S13" i="3"/>
  <c r="R6" i="3"/>
  <c r="R15" i="3"/>
  <c r="R10" i="3"/>
  <c r="R4" i="3"/>
  <c r="S7" i="3"/>
  <c r="R14" i="3"/>
  <c r="R5" i="3"/>
  <c r="Q10" i="3"/>
  <c r="S15" i="3"/>
  <c r="S11" i="3"/>
  <c r="S5" i="3"/>
  <c r="Q13" i="3"/>
  <c r="Q11" i="3"/>
  <c r="Q5" i="3"/>
  <c r="R8" i="3"/>
  <c r="R11" i="3"/>
  <c r="Q8" i="3"/>
  <c r="Q14" i="3"/>
  <c r="Q15" i="3"/>
  <c r="S8" i="3"/>
  <c r="S9" i="3"/>
  <c r="Q9" i="3"/>
  <c r="S16" i="3"/>
  <c r="Q16" i="3"/>
  <c r="S12" i="3"/>
  <c r="R16" i="3"/>
  <c r="Q12" i="3"/>
  <c r="R13" i="3"/>
  <c r="S10" i="3"/>
  <c r="F23" i="2"/>
  <c r="C16" i="2"/>
  <c r="C27" i="2"/>
  <c r="F17" i="2"/>
  <c r="F19" i="2"/>
  <c r="F18" i="2"/>
  <c r="C17" i="2"/>
  <c r="C23" i="2"/>
  <c r="C24" i="2"/>
  <c r="C18" i="2"/>
  <c r="C19" i="2"/>
  <c r="C28" i="2"/>
  <c r="Q4" i="2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L10" i="4" l="1"/>
  <c r="K18" i="4" s="1"/>
  <c r="D14" i="4" l="1"/>
  <c r="L18" i="4"/>
  <c r="K22" i="4"/>
  <c r="M18" i="4"/>
  <c r="P12" i="4" s="1"/>
  <c r="M22" i="4"/>
  <c r="P16" i="4" s="1"/>
  <c r="L22" i="4"/>
  <c r="P10" i="4"/>
  <c r="P11" i="4" l="1"/>
  <c r="P9" i="4"/>
  <c r="P7" i="4"/>
  <c r="P8" i="4"/>
  <c r="P19" i="4"/>
  <c r="P20" i="4"/>
  <c r="P17" i="4"/>
  <c r="P18" i="4"/>
  <c r="B28" i="4" l="1"/>
  <c r="B18" i="4"/>
</calcChain>
</file>

<file path=xl/sharedStrings.xml><?xml version="1.0" encoding="utf-8"?>
<sst xmlns="http://schemas.openxmlformats.org/spreadsheetml/2006/main" count="189" uniqueCount="91">
  <si>
    <t>Height</t>
  </si>
  <si>
    <t>H</t>
  </si>
  <si>
    <t>Length</t>
  </si>
  <si>
    <t>l</t>
  </si>
  <si>
    <t>m</t>
  </si>
  <si>
    <t>m/s</t>
  </si>
  <si>
    <t>v</t>
  </si>
  <si>
    <t>p</t>
  </si>
  <si>
    <t>Cfig</t>
  </si>
  <si>
    <t>-</t>
  </si>
  <si>
    <t>pressure</t>
  </si>
  <si>
    <t>kPa</t>
  </si>
  <si>
    <t>Wblock</t>
  </si>
  <si>
    <t>kN</t>
  </si>
  <si>
    <t>bw</t>
  </si>
  <si>
    <t>Tw</t>
  </si>
  <si>
    <t>wp</t>
  </si>
  <si>
    <t>s</t>
  </si>
  <si>
    <t>phi</t>
  </si>
  <si>
    <t>Wind Force</t>
  </si>
  <si>
    <t>Wind Moment</t>
  </si>
  <si>
    <t>Mo</t>
  </si>
  <si>
    <t>kNm</t>
  </si>
  <si>
    <t>Required resisting moment</t>
  </si>
  <si>
    <t>Vf</t>
  </si>
  <si>
    <t>MrMin</t>
  </si>
  <si>
    <t>mu</t>
  </si>
  <si>
    <t>Required Shear Resistance</t>
  </si>
  <si>
    <t>WsMin</t>
  </si>
  <si>
    <t>WmMin</t>
  </si>
  <si>
    <t>Total Weight Required (Total)</t>
  </si>
  <si>
    <t>General Expression for blocks required (Sliding - Total Number)</t>
  </si>
  <si>
    <t>General Expression for blocks required (Overturning - Total Number)</t>
  </si>
  <si>
    <t>Number</t>
  </si>
  <si>
    <t>General Expression for Weight required (Sliding)</t>
  </si>
  <si>
    <t>General Expression for Weight required (Overturning)</t>
  </si>
  <si>
    <t>Stud Spacing</t>
  </si>
  <si>
    <t>Design Wind Speed</t>
  </si>
  <si>
    <t>Hoarding Coefficient</t>
  </si>
  <si>
    <t>Stacking Block Width</t>
  </si>
  <si>
    <t>Stacking block weight</t>
  </si>
  <si>
    <t>Overall Width (External Corners)</t>
  </si>
  <si>
    <t>Plywood Unit Weight</t>
  </si>
  <si>
    <t>Gravity Reduction Factor</t>
  </si>
  <si>
    <t>Stacking Block/Ground Coefficient of friction</t>
  </si>
  <si>
    <t>Description</t>
  </si>
  <si>
    <t>Variable</t>
  </si>
  <si>
    <t>Value</t>
  </si>
  <si>
    <t>Units</t>
  </si>
  <si>
    <t>Air Density</t>
  </si>
  <si>
    <t>kg/m3</t>
  </si>
  <si>
    <t>rho</t>
  </si>
  <si>
    <t>Equivalent Wind Speed</t>
  </si>
  <si>
    <t>L</t>
  </si>
  <si>
    <t>Equivalent Wind Pressure</t>
  </si>
  <si>
    <t>km/h</t>
  </si>
  <si>
    <t>Single Stack</t>
  </si>
  <si>
    <t>Double Stack (By total width "Tw")</t>
  </si>
  <si>
    <t>Total Blocks Required</t>
  </si>
  <si>
    <t>Sliding</t>
  </si>
  <si>
    <t>Overturning</t>
  </si>
  <si>
    <t>Unit Conversions</t>
  </si>
  <si>
    <t>Height (metres)</t>
  </si>
  <si>
    <t>Length (metres)</t>
  </si>
  <si>
    <t>Stud Spacing (metres)</t>
  </si>
  <si>
    <t>Design Wind Speed (m/s)</t>
  </si>
  <si>
    <t>Equivalent Wind Pressure (kPa)</t>
  </si>
  <si>
    <t>Double Stack</t>
  </si>
  <si>
    <t>Overall</t>
  </si>
  <si>
    <t>Total No. Of Blocks Required</t>
  </si>
  <si>
    <t>Installation &amp; Technical Guide</t>
  </si>
  <si>
    <t>Double</t>
  </si>
  <si>
    <t>Single</t>
  </si>
  <si>
    <t>Lomax System Outdoor Configurator</t>
  </si>
  <si>
    <t>Coversion</t>
  </si>
  <si>
    <t>Barricade Design Parameters</t>
  </si>
  <si>
    <t>Fixing Single Stack - Reference Lomax Barricades</t>
  </si>
  <si>
    <t>Fixing Double Stack - Reference Lomax Barricades</t>
  </si>
  <si>
    <t>Metres</t>
  </si>
  <si>
    <t>Feet (rounded)</t>
  </si>
  <si>
    <r>
      <rPr>
        <b/>
        <sz val="10"/>
        <color theme="1"/>
        <rFont val="Calibri"/>
        <family val="2"/>
        <scheme val="minor"/>
      </rPr>
      <t>NOTES: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i. </t>
    </r>
    <r>
      <rPr>
        <sz val="10"/>
        <color theme="1"/>
        <rFont val="Calibri"/>
        <family val="2"/>
        <scheme val="minor"/>
      </rPr>
      <t xml:space="preserve"> Installers are responsible for OH&amp;S, consult the appropriate competent persons or engineer for correct
    wind speed</t>
    </r>
    <r>
      <rPr>
        <sz val="10"/>
        <color theme="0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selection for your location.
</t>
    </r>
    <r>
      <rPr>
        <b/>
        <sz val="10"/>
        <rFont val="Calibri"/>
        <family val="2"/>
        <scheme val="minor"/>
      </rPr>
      <t xml:space="preserve">ii. </t>
    </r>
    <r>
      <rPr>
        <sz val="10"/>
        <rFont val="Calibri"/>
        <family val="2"/>
        <scheme val="minor"/>
      </rPr>
      <t xml:space="preserve">Design parameters: Density of air 1.2 kg/m3, Reduction Factor Self Weight 0.9, Coefficient of friction plastic and concrete 0.5.
</t>
    </r>
    <r>
      <rPr>
        <b/>
        <sz val="10"/>
        <rFont val="Calibri"/>
        <family val="2"/>
        <scheme val="minor"/>
      </rPr>
      <t>1.</t>
    </r>
    <r>
      <rPr>
        <sz val="10"/>
        <rFont val="Calibri"/>
        <family val="2"/>
        <scheme val="minor"/>
      </rPr>
      <t xml:space="preserve"> Lomax proprietary Steel Posts: Kiosk, High and Double Stack Posts.
</t>
    </r>
  </si>
  <si>
    <t>Feet/Inches</t>
  </si>
  <si>
    <t>3'11"</t>
  </si>
  <si>
    <t>5'11"</t>
  </si>
  <si>
    <t>7'10"</t>
  </si>
  <si>
    <t>9'10"</t>
  </si>
  <si>
    <t>11'10"</t>
  </si>
  <si>
    <t>13'1"</t>
  </si>
  <si>
    <t>1'12"</t>
  </si>
  <si>
    <t>Equivalent Wind Speed (km/h)</t>
  </si>
  <si>
    <t>Document No. 25-0404-C1, 4th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</si>
</sst>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rgb="FFF06A3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.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indent="22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165" fontId="0" fillId="3" borderId="2" xfId="0" applyNumberForma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2" fontId="0" fillId="0" borderId="0" xfId="0" applyNumberFormat="1" applyProtection="1">
      <protection hidden="1"/>
    </xf>
    <xf numFmtId="2" fontId="0" fillId="0" borderId="11" xfId="0" applyNumberFormat="1" applyBorder="1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2" fontId="14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wrapText="1" indent="6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indent="9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19</xdr:row>
      <xdr:rowOff>85725</xdr:rowOff>
    </xdr:from>
    <xdr:to>
      <xdr:col>4</xdr:col>
      <xdr:colOff>0</xdr:colOff>
      <xdr:row>24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225" y="4048125"/>
          <a:ext cx="3943350" cy="100012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3</xdr:col>
      <xdr:colOff>207818</xdr:colOff>
      <xdr:row>24</xdr:row>
      <xdr:rowOff>159822</xdr:rowOff>
    </xdr:from>
    <xdr:to>
      <xdr:col>4</xdr:col>
      <xdr:colOff>1295399</xdr:colOff>
      <xdr:row>38</xdr:row>
      <xdr:rowOff>168026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36818" y="5074722"/>
          <a:ext cx="2687781" cy="2630177"/>
        </a:xfrm>
        <a:prstGeom prst="rect">
          <a:avLst/>
        </a:prstGeom>
      </xdr:spPr>
    </xdr:pic>
    <xdr:clientData/>
  </xdr:twoCellAnchor>
  <xdr:twoCellAnchor editAs="oneCell">
    <xdr:from>
      <xdr:col>3</xdr:col>
      <xdr:colOff>283029</xdr:colOff>
      <xdr:row>14</xdr:row>
      <xdr:rowOff>174173</xdr:rowOff>
    </xdr:from>
    <xdr:to>
      <xdr:col>4</xdr:col>
      <xdr:colOff>1088572</xdr:colOff>
      <xdr:row>24</xdr:row>
      <xdr:rowOff>173380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6779" y="3546023"/>
          <a:ext cx="2358118" cy="1951832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546389</xdr:colOff>
      <xdr:row>15</xdr:row>
      <xdr:rowOff>196192</xdr:rowOff>
    </xdr:from>
    <xdr:to>
      <xdr:col>3</xdr:col>
      <xdr:colOff>746414</xdr:colOff>
      <xdr:row>16</xdr:row>
      <xdr:rowOff>177141</xdr:rowOff>
    </xdr:to>
    <xdr:sp macro="" textlink="">
      <xdr:nvSpPr>
        <xdr:cNvPr id="8" name="Flowchart: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75389" y="3429249"/>
          <a:ext cx="200025" cy="198663"/>
        </a:xfrm>
        <a:prstGeom prst="flowChartConnector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 sz="1300" b="1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3</xdr:col>
      <xdr:colOff>485775</xdr:colOff>
      <xdr:row>27</xdr:row>
      <xdr:rowOff>85726</xdr:rowOff>
    </xdr:from>
    <xdr:to>
      <xdr:col>3</xdr:col>
      <xdr:colOff>685800</xdr:colOff>
      <xdr:row>28</xdr:row>
      <xdr:rowOff>85725</xdr:rowOff>
    </xdr:to>
    <xdr:sp macro="" textlink="">
      <xdr:nvSpPr>
        <xdr:cNvPr id="9" name="Flowchart: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19525" y="5724526"/>
          <a:ext cx="200025" cy="200024"/>
        </a:xfrm>
        <a:prstGeom prst="flowChartConnector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AU" sz="1300" b="1">
              <a:solidFill>
                <a:schemeClr val="tx1"/>
              </a:solidFill>
            </a:rPr>
            <a:t>1</a:t>
          </a:r>
        </a:p>
      </xdr:txBody>
    </xdr:sp>
    <xdr:clientData/>
  </xdr:twoCellAnchor>
  <xdr:twoCellAnchor editAs="oneCell">
    <xdr:from>
      <xdr:col>2</xdr:col>
      <xdr:colOff>476251</xdr:colOff>
      <xdr:row>0</xdr:row>
      <xdr:rowOff>85726</xdr:rowOff>
    </xdr:from>
    <xdr:to>
      <xdr:col>3</xdr:col>
      <xdr:colOff>1295401</xdr:colOff>
      <xdr:row>3</xdr:row>
      <xdr:rowOff>320445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3442EE-C2EA-5974-DFBC-348D8909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1" y="85726"/>
          <a:ext cx="2628900" cy="987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42"/>
  <sheetViews>
    <sheetView showGridLines="0" showRowColHeaders="0" tabSelected="1" view="pageBreakPreview" zoomScaleNormal="100" zoomScaleSheetLayoutView="100" workbookViewId="0">
      <selection activeCell="D8" sqref="D8"/>
    </sheetView>
  </sheetViews>
  <sheetFormatPr baseColWidth="10" defaultColWidth="8.83203125" defaultRowHeight="15" x14ac:dyDescent="0.2"/>
  <cols>
    <col min="1" max="1" width="7.5" customWidth="1"/>
    <col min="2" max="2" width="15.5" customWidth="1"/>
    <col min="3" max="3" width="27.1640625" customWidth="1"/>
    <col min="4" max="4" width="23.33203125" customWidth="1"/>
    <col min="5" max="5" width="19.6640625" customWidth="1"/>
    <col min="6" max="6" width="5.1640625" customWidth="1"/>
    <col min="7" max="7" width="12.6640625" customWidth="1"/>
    <col min="8" max="8" width="11.5" customWidth="1"/>
    <col min="9" max="10" width="11.5" style="17" hidden="1" customWidth="1"/>
    <col min="11" max="11" width="24.6640625" style="17" hidden="1" customWidth="1"/>
    <col min="12" max="14" width="9.1640625" style="17" hidden="1" customWidth="1"/>
    <col min="15" max="16" width="8.83203125" style="17" hidden="1" customWidth="1"/>
    <col min="17" max="17" width="14.5" style="17" hidden="1" customWidth="1"/>
    <col min="18" max="18" width="8.83203125" style="17" hidden="1" customWidth="1"/>
    <col min="19" max="19" width="8.83203125" hidden="1" customWidth="1"/>
    <col min="20" max="20" width="9.1640625"/>
    <col min="21" max="23" width="15.6640625" customWidth="1"/>
  </cols>
  <sheetData>
    <row r="1" spans="1:23" ht="7.5" customHeight="1" x14ac:dyDescent="0.2"/>
    <row r="2" spans="1:23" ht="14.5" customHeight="1" x14ac:dyDescent="0.2">
      <c r="A2" s="33" t="s">
        <v>73</v>
      </c>
      <c r="B2" s="33"/>
      <c r="C2" s="33"/>
      <c r="D2" s="33"/>
      <c r="E2" s="33"/>
      <c r="F2" s="33"/>
      <c r="P2" s="18"/>
      <c r="Q2" s="18"/>
      <c r="R2" s="18"/>
    </row>
    <row r="3" spans="1:23" ht="37.5" customHeight="1" x14ac:dyDescent="0.2">
      <c r="A3" s="33"/>
      <c r="B3" s="33"/>
      <c r="C3" s="33"/>
      <c r="D3" s="33"/>
      <c r="E3" s="33"/>
      <c r="F3" s="33"/>
    </row>
    <row r="4" spans="1:23" ht="54.5" customHeight="1" x14ac:dyDescent="0.2">
      <c r="A4" s="33"/>
      <c r="B4" s="33"/>
      <c r="C4" s="33"/>
      <c r="D4" s="33"/>
      <c r="E4" s="33"/>
      <c r="F4" s="33"/>
      <c r="P4" s="19"/>
      <c r="Q4" s="19"/>
      <c r="R4" s="19"/>
      <c r="U4" s="3"/>
      <c r="V4" s="3"/>
      <c r="W4" s="3"/>
    </row>
    <row r="5" spans="1:23" ht="13.5" customHeight="1" x14ac:dyDescent="0.2">
      <c r="B5" s="8"/>
      <c r="C5" s="48" t="s">
        <v>90</v>
      </c>
      <c r="D5" s="48"/>
      <c r="E5" s="8"/>
      <c r="F5" s="8"/>
      <c r="P5" s="19"/>
      <c r="Q5" s="20" t="s">
        <v>74</v>
      </c>
      <c r="R5" s="19"/>
      <c r="U5" s="3"/>
      <c r="V5" s="3"/>
      <c r="W5" s="3"/>
    </row>
    <row r="6" spans="1:23" ht="15.75" customHeight="1" thickBot="1" x14ac:dyDescent="0.25">
      <c r="B6" s="8"/>
      <c r="C6" s="8"/>
      <c r="D6" s="8"/>
      <c r="F6" s="8"/>
      <c r="O6" s="17" t="s">
        <v>72</v>
      </c>
      <c r="P6" s="19"/>
      <c r="Q6" s="20" t="s">
        <v>79</v>
      </c>
      <c r="R6" s="20" t="s">
        <v>78</v>
      </c>
      <c r="S6" s="19" t="s">
        <v>81</v>
      </c>
      <c r="U6" s="3"/>
      <c r="V6" s="3"/>
      <c r="W6" s="3"/>
    </row>
    <row r="7" spans="1:23" ht="17" x14ac:dyDescent="0.2">
      <c r="C7" s="35" t="s">
        <v>75</v>
      </c>
      <c r="D7" s="36"/>
      <c r="F7" s="4"/>
      <c r="K7" s="21" t="s">
        <v>45</v>
      </c>
      <c r="L7" s="21" t="s">
        <v>47</v>
      </c>
      <c r="M7" s="21" t="s">
        <v>46</v>
      </c>
      <c r="N7" s="21" t="s">
        <v>48</v>
      </c>
      <c r="O7" s="22">
        <v>1.2</v>
      </c>
      <c r="P7" s="23" t="b">
        <f>IF(H=1.2,IF(ROUNDUP(M18,0)&lt;3,3&amp;" (with Kiosk Post)",IF(ROUNDUP(M18,0)&lt;4,ROUNDUP(M18,0)&amp;" (with Kiosk Post)",IF(ROUNDUP(M18,0)&lt;18,ROUNDUP(M18,0)&amp;" (without Post)","N/A"))))</f>
        <v>0</v>
      </c>
      <c r="Q7" s="20">
        <v>4</v>
      </c>
      <c r="R7" s="20">
        <v>1.2</v>
      </c>
      <c r="S7" s="20" t="s">
        <v>82</v>
      </c>
      <c r="U7" s="3"/>
      <c r="V7" s="3"/>
      <c r="W7" s="3"/>
    </row>
    <row r="8" spans="1:23" x14ac:dyDescent="0.2">
      <c r="C8" s="12" t="s">
        <v>62</v>
      </c>
      <c r="D8" s="13">
        <v>2.4</v>
      </c>
      <c r="E8" s="32"/>
      <c r="F8" s="3"/>
      <c r="I8" s="24" t="s">
        <v>62</v>
      </c>
      <c r="J8" s="25">
        <f>D8</f>
        <v>2.4</v>
      </c>
      <c r="K8" s="21" t="s">
        <v>43</v>
      </c>
      <c r="L8" s="21">
        <v>0.9</v>
      </c>
      <c r="M8" s="21" t="s">
        <v>18</v>
      </c>
      <c r="N8" s="21" t="s">
        <v>9</v>
      </c>
      <c r="O8" s="26">
        <v>1.8</v>
      </c>
      <c r="P8" s="23" t="b">
        <f>IF(H=1.8,IF(ROUNDUP(M18,0)&lt;3,3&amp;" (with High Post)",IF(ROUNDUP(M18,0)&lt;5,ROUNDUP(M18,0)&amp;" (with High Post)",IF(ROUNDUP(M18,0)&lt;13,ROUNDUP(M18,0)&amp;" (with Kiosk Post)","N/A"))))</f>
        <v>0</v>
      </c>
      <c r="Q8" s="20">
        <v>6</v>
      </c>
      <c r="R8" s="20">
        <v>1.8</v>
      </c>
      <c r="S8" s="20" t="s">
        <v>83</v>
      </c>
      <c r="U8" s="3"/>
      <c r="V8" s="3"/>
      <c r="W8" s="3"/>
    </row>
    <row r="9" spans="1:23" x14ac:dyDescent="0.2">
      <c r="C9" s="12" t="s">
        <v>63</v>
      </c>
      <c r="D9" s="14">
        <v>10</v>
      </c>
      <c r="E9" s="5"/>
      <c r="F9" s="3"/>
      <c r="I9" s="24" t="s">
        <v>63</v>
      </c>
      <c r="J9" s="25">
        <f t="shared" ref="J9:J11" si="0">D9</f>
        <v>10</v>
      </c>
      <c r="K9" s="21" t="s">
        <v>44</v>
      </c>
      <c r="L9" s="21">
        <v>0.5</v>
      </c>
      <c r="M9" s="21" t="s">
        <v>26</v>
      </c>
      <c r="N9" s="21" t="s">
        <v>9</v>
      </c>
      <c r="O9" s="26">
        <v>2.4</v>
      </c>
      <c r="P9" s="23" t="str">
        <f>IF(H=2.4,IF(ROUNDUP(M18,0)&lt;3,3&amp;" (with High Post)",IF(ROUNDUP(M18,0)&lt;14,ROUNDUP(M18,0)&amp;" (with High Post)",IF(ROUNDUP(M18,0)&lt;21,ROUNDUP(M18,0)&amp;" (with Kiosk Post)","N/A"))))</f>
        <v>11 (with High Post)</v>
      </c>
      <c r="Q9" s="20">
        <v>8</v>
      </c>
      <c r="R9" s="20">
        <v>2.4</v>
      </c>
      <c r="S9" s="20" t="s">
        <v>84</v>
      </c>
      <c r="U9" s="3"/>
      <c r="V9" s="3"/>
      <c r="W9" s="3"/>
    </row>
    <row r="10" spans="1:23" x14ac:dyDescent="0.2">
      <c r="C10" s="12" t="s">
        <v>65</v>
      </c>
      <c r="D10" s="14">
        <v>14</v>
      </c>
      <c r="E10" s="5"/>
      <c r="F10" s="3"/>
      <c r="I10" s="24" t="s">
        <v>65</v>
      </c>
      <c r="J10" s="25">
        <f t="shared" si="0"/>
        <v>14</v>
      </c>
      <c r="K10" s="21" t="s">
        <v>38</v>
      </c>
      <c r="L10" s="21">
        <f>(IF(l/H&lt;=5,1.3+0.5*(-0.2)*(0.3+LOG10(l/H)),1.2))</f>
        <v>1.2080211241711607</v>
      </c>
      <c r="M10" s="21" t="s">
        <v>8</v>
      </c>
      <c r="N10" s="21" t="s">
        <v>9</v>
      </c>
      <c r="O10" s="26">
        <v>3</v>
      </c>
      <c r="P10" s="23" t="b">
        <f>IF(H=3,IF(ROUNDUP(M18,0)&lt;3,3&amp;" (with High Post)",IF(ROUNDUP(M18,0)&lt;21,ROUNDUP(M18,0)&amp;" (with High Post)","N/A")))</f>
        <v>0</v>
      </c>
      <c r="Q10" s="20">
        <v>10</v>
      </c>
      <c r="R10" s="20">
        <v>3</v>
      </c>
      <c r="S10" s="20" t="s">
        <v>85</v>
      </c>
      <c r="U10" s="3"/>
      <c r="V10" s="3"/>
      <c r="W10" s="3"/>
    </row>
    <row r="11" spans="1:23" ht="16" thickBot="1" x14ac:dyDescent="0.25">
      <c r="C11" s="15" t="s">
        <v>64</v>
      </c>
      <c r="D11" s="16">
        <v>1.2</v>
      </c>
      <c r="E11" s="5"/>
      <c r="F11" s="3"/>
      <c r="I11" s="27" t="s">
        <v>64</v>
      </c>
      <c r="J11" s="25">
        <f t="shared" si="0"/>
        <v>1.2</v>
      </c>
      <c r="K11" s="21"/>
      <c r="L11" s="21"/>
      <c r="M11" s="21"/>
      <c r="N11" s="21"/>
      <c r="O11" s="26">
        <v>3.6</v>
      </c>
      <c r="P11" s="23" t="b">
        <f>IF(H=3.6,IF(ROUNDUP(M18,0)&lt;3,3&amp;" (with High Post)",IF(ROUNDUP(M18,0)&lt;21,ROUNDUP(M18,0)&amp;" (with High Post)","N/A")))</f>
        <v>0</v>
      </c>
      <c r="Q11" s="20">
        <v>12</v>
      </c>
      <c r="R11" s="20">
        <v>3.6</v>
      </c>
      <c r="S11" s="20" t="s">
        <v>86</v>
      </c>
      <c r="U11" s="3"/>
      <c r="V11" s="3"/>
      <c r="W11" s="3"/>
    </row>
    <row r="12" spans="1:23" x14ac:dyDescent="0.2">
      <c r="C12" s="37" t="s">
        <v>61</v>
      </c>
      <c r="D12" s="37"/>
      <c r="E12" s="5"/>
      <c r="F12" s="3"/>
      <c r="K12" s="21" t="s">
        <v>42</v>
      </c>
      <c r="L12" s="21">
        <v>7.4999999999999997E-2</v>
      </c>
      <c r="M12" s="21" t="s">
        <v>16</v>
      </c>
      <c r="N12" s="21" t="s">
        <v>11</v>
      </c>
      <c r="O12" s="26">
        <v>4</v>
      </c>
      <c r="P12" s="23" t="b">
        <f>IF(H=4,IF(ROUNDUP(M18,0)&lt;3,3&amp;" (with High Post)",IF(ROUNDUP(M18,0)&lt;21,ROUNDUP(M18,0)&amp;" (with High Post)","N/A")))</f>
        <v>0</v>
      </c>
      <c r="Q12" s="20">
        <v>13</v>
      </c>
      <c r="R12" s="20">
        <v>4</v>
      </c>
      <c r="S12" s="20" t="s">
        <v>87</v>
      </c>
      <c r="U12" s="3"/>
      <c r="V12" s="3"/>
      <c r="W12" s="3"/>
    </row>
    <row r="13" spans="1:23" x14ac:dyDescent="0.2">
      <c r="B13" s="47" t="s">
        <v>89</v>
      </c>
      <c r="C13" s="47"/>
      <c r="D13" s="6">
        <f>D10*3.6</f>
        <v>50.4</v>
      </c>
      <c r="E13" s="6"/>
      <c r="F13" s="4"/>
      <c r="K13" s="21" t="s">
        <v>39</v>
      </c>
      <c r="L13" s="21">
        <v>0.46</v>
      </c>
      <c r="M13" s="21" t="s">
        <v>14</v>
      </c>
      <c r="N13" s="21" t="s">
        <v>4</v>
      </c>
      <c r="O13" s="26"/>
      <c r="P13" s="23"/>
      <c r="Q13" s="20">
        <v>2</v>
      </c>
      <c r="R13" s="20">
        <v>0.6</v>
      </c>
      <c r="S13" s="20" t="s">
        <v>88</v>
      </c>
      <c r="U13" s="3"/>
      <c r="V13" s="3"/>
      <c r="W13" s="3"/>
    </row>
    <row r="14" spans="1:23" x14ac:dyDescent="0.2">
      <c r="B14" s="47" t="s">
        <v>66</v>
      </c>
      <c r="C14" s="47"/>
      <c r="D14" s="7">
        <f>0.6*v^2/1000*Cfig</f>
        <v>0.14206328420252851</v>
      </c>
      <c r="E14" s="7"/>
      <c r="F14" s="3"/>
      <c r="K14" s="21" t="s">
        <v>40</v>
      </c>
      <c r="L14" s="21">
        <v>0.17660000000000001</v>
      </c>
      <c r="M14" s="21" t="s">
        <v>12</v>
      </c>
      <c r="N14" s="21" t="s">
        <v>13</v>
      </c>
      <c r="O14" s="26" t="s">
        <v>71</v>
      </c>
      <c r="P14" s="23"/>
      <c r="Q14" s="19"/>
      <c r="R14" s="19"/>
      <c r="U14" s="3"/>
      <c r="V14" s="3"/>
      <c r="W14" s="3"/>
    </row>
    <row r="15" spans="1:23" ht="16" thickBot="1" x14ac:dyDescent="0.25">
      <c r="F15" s="3"/>
      <c r="K15" s="21" t="s">
        <v>49</v>
      </c>
      <c r="L15" s="21">
        <v>1.2</v>
      </c>
      <c r="M15" s="21" t="s">
        <v>51</v>
      </c>
      <c r="N15" s="21" t="s">
        <v>50</v>
      </c>
      <c r="O15" s="22">
        <v>1.2</v>
      </c>
      <c r="P15" s="23">
        <f>IF(H=1.2,"N/A",)</f>
        <v>0</v>
      </c>
      <c r="Q15" s="19"/>
      <c r="R15" s="19"/>
      <c r="U15" s="3"/>
      <c r="V15" s="3"/>
      <c r="W15" s="3"/>
    </row>
    <row r="16" spans="1:23" ht="17.5" customHeight="1" x14ac:dyDescent="0.2">
      <c r="B16" s="43" t="s">
        <v>56</v>
      </c>
      <c r="C16" s="44"/>
      <c r="D16" s="5"/>
      <c r="E16" s="5"/>
      <c r="K16" s="28" t="s">
        <v>64</v>
      </c>
      <c r="L16" s="29">
        <f>J11</f>
        <v>1.2</v>
      </c>
      <c r="M16" s="21"/>
      <c r="N16" s="21"/>
      <c r="O16" s="26">
        <v>1.8</v>
      </c>
      <c r="P16" s="23" t="str">
        <f>IF(AND(H=1.8,EVEN(M22)&lt;6),"6"&amp;" (3+3 with Double Stack Post)",IF(AND(H=1.8,EVEN(M22)&lt;11),EVEN(M22)&amp;" ("&amp;EVEN(M22)/2&amp;"+"&amp;EVEN(M22)/2&amp;" with Double Stack Post)","N/A"))</f>
        <v>N/A</v>
      </c>
      <c r="Q16" s="19"/>
      <c r="R16" s="19"/>
      <c r="U16" s="3"/>
      <c r="V16" s="3"/>
      <c r="W16" s="3"/>
    </row>
    <row r="17" spans="2:23" x14ac:dyDescent="0.2">
      <c r="B17" s="38" t="s">
        <v>69</v>
      </c>
      <c r="C17" s="39"/>
      <c r="D17" s="3"/>
      <c r="E17" s="3"/>
      <c r="F17" s="5"/>
      <c r="K17" s="30" t="s">
        <v>59</v>
      </c>
      <c r="L17" s="21" t="s">
        <v>60</v>
      </c>
      <c r="M17" s="21" t="s">
        <v>68</v>
      </c>
      <c r="N17" s="21"/>
      <c r="O17" s="26">
        <v>2.4</v>
      </c>
      <c r="P17" s="23" t="str">
        <f>IF(AND(H=2.4,EVEN(M22)&lt;6),"6"&amp;" (3+3 with Double Stack Post)",IF(AND(H=2.4,EVEN(M22)&lt;29),EVEN(M22)&amp;" ("&amp;EVEN(M22)/2&amp;"+"&amp;EVEN(M22)/2&amp;" with Double Stack Post)","N/A"))</f>
        <v>6 (3+3 with Double Stack Post)</v>
      </c>
      <c r="Q17" s="19"/>
      <c r="R17" s="19"/>
      <c r="U17" s="3"/>
      <c r="V17" s="3"/>
      <c r="W17" s="3"/>
    </row>
    <row r="18" spans="2:23" ht="16" thickBot="1" x14ac:dyDescent="0.25">
      <c r="B18" s="40" t="str">
        <f>IF(H=1.2,P7,IF(H=1.8,P8,IF(H=2.4,P9,IF(H=3,P10,IF(H=3.6,P11,IF(H=4,P12,"Check Parameters"))))))</f>
        <v>11 (with High Post)</v>
      </c>
      <c r="C18" s="41"/>
      <c r="D18" s="6"/>
      <c r="E18" s="6"/>
      <c r="F18" s="3"/>
      <c r="K18" s="31">
        <f>(((rho/2)*v^2*H*s*Cfig)/(phi*mu*1000)-wp*H*s)/Wblock</f>
        <v>3.9252832327077134</v>
      </c>
      <c r="L18" s="31">
        <f>((0.6*v^2*H^2*s*Cfig)/(1000*phi*bw)-2*wp*H*s)/Wblock</f>
        <v>10.984366816133472</v>
      </c>
      <c r="M18" s="31">
        <f>MAX((((rho/2)*v^2*H*s*Cfig)/(phi*mu*1000)-wp*H*s)/Wblock,((0.6*v^2*H^2*s*Cfig)/(1000*phi*bw)-2*wp*H*s)/Wblock)</f>
        <v>10.984366816133472</v>
      </c>
      <c r="N18" s="21"/>
      <c r="O18" s="26">
        <v>3</v>
      </c>
      <c r="P18" s="23" t="str">
        <f>IF(AND(H=3,EVEN(M22)&lt;6),"6"&amp;" (3+3 with Double Stack Post)",IF(AND(H=3,EVEN(M22)&lt;41),EVEN(M22)&amp;" ("&amp;EVEN(M22)/2&amp;"+"&amp;EVEN(M22)/2&amp;" with Double Stack Post)","N/A"))</f>
        <v>N/A</v>
      </c>
      <c r="Q18" s="19"/>
      <c r="R18" s="19"/>
      <c r="U18" s="3"/>
      <c r="V18" s="3"/>
      <c r="W18" s="3"/>
    </row>
    <row r="19" spans="2:23" x14ac:dyDescent="0.2">
      <c r="B19" s="9" t="s">
        <v>76</v>
      </c>
      <c r="D19" s="5"/>
      <c r="E19" s="5"/>
      <c r="F19" s="3"/>
      <c r="K19" s="31"/>
      <c r="L19" s="31"/>
      <c r="M19" s="31"/>
      <c r="N19" s="21"/>
      <c r="O19" s="26">
        <v>3.6</v>
      </c>
      <c r="P19" s="23" t="str">
        <f>IF(AND(H=3.6,EVEN(M22)&lt;6),"6"&amp;" (3+3 with Double Stack Post)",IF(AND(H=3.6,EVEN(M22)&lt;41),EVEN(M22)&amp;" ("&amp;EVEN(M22)/2&amp;"+"&amp;EVEN(M22)/2&amp;" with Double Stack Post)","N/A"))</f>
        <v>N/A</v>
      </c>
      <c r="Q19" s="19"/>
      <c r="R19" s="19"/>
      <c r="U19" s="3"/>
      <c r="V19" s="3"/>
      <c r="W19" s="3"/>
    </row>
    <row r="20" spans="2:23" x14ac:dyDescent="0.2">
      <c r="B20" s="11" t="s">
        <v>70</v>
      </c>
      <c r="D20" s="5"/>
      <c r="E20" s="5"/>
      <c r="F20" s="3"/>
      <c r="K20" s="31"/>
      <c r="L20" s="31"/>
      <c r="M20" s="31"/>
      <c r="N20" s="21"/>
      <c r="O20" s="26">
        <v>4</v>
      </c>
      <c r="P20" s="23" t="str">
        <f>IF(AND(H=4,EVEN(M22)&lt;6),"6"&amp;" (3+3 with Double Stack Post)",IF(AND(H=4,EVEN(M22)&lt;41),EVEN(M22)&amp;" ("&amp;EVEN(M22)/2&amp;"+"&amp;EVEN(M22)/2&amp;" with Double Stack Post)","N/A"))</f>
        <v>N/A</v>
      </c>
      <c r="Q20" s="19"/>
      <c r="R20" s="19"/>
      <c r="U20" s="3"/>
      <c r="V20" s="3"/>
      <c r="W20" s="3"/>
    </row>
    <row r="21" spans="2:23" x14ac:dyDescent="0.2">
      <c r="D21" s="6"/>
      <c r="E21" s="6"/>
      <c r="F21" s="3"/>
      <c r="K21" s="31"/>
      <c r="L21" s="31"/>
      <c r="M21" s="31"/>
      <c r="N21" s="21"/>
    </row>
    <row r="22" spans="2:23" x14ac:dyDescent="0.2">
      <c r="D22" s="6"/>
      <c r="E22" s="6"/>
      <c r="F22" s="3"/>
      <c r="K22" s="31">
        <f t="shared" ref="K22" si="1">(((rho/2)*v^2*H*s*Cfig)/(phi*mu*1000)-wp*H*s)/Wblock</f>
        <v>3.9252832327077134</v>
      </c>
      <c r="L22" s="31">
        <f>((0.6*v^2*H^2*s*Cfig)/(1000*phi*0.92)-2*wp*H*s)/Wblock</f>
        <v>4.2690803503090917</v>
      </c>
      <c r="M22" s="31">
        <f>MAX((((rho/2)*v^2*H*s*Cfig)/(phi*mu*1000)-wp*H*s)/Wblock,((0.6*v^2*H^2*s*Cfig)/(1000*phi*0.92)-2*wp*H*s)/Wblock)</f>
        <v>4.2690803503090917</v>
      </c>
      <c r="N22" s="21"/>
    </row>
    <row r="23" spans="2:23" x14ac:dyDescent="0.2">
      <c r="D23" s="6"/>
      <c r="E23" s="6"/>
      <c r="F23" s="3"/>
      <c r="K23" s="31"/>
      <c r="L23" s="31"/>
      <c r="M23" s="31"/>
      <c r="N23" s="21"/>
      <c r="P23" s="19"/>
      <c r="Q23" s="19"/>
      <c r="R23" s="19"/>
    </row>
    <row r="24" spans="2:23" x14ac:dyDescent="0.2">
      <c r="D24" s="6"/>
      <c r="E24" s="6"/>
      <c r="F24" s="3"/>
      <c r="K24" s="31"/>
      <c r="L24" s="31"/>
      <c r="M24" s="31"/>
      <c r="N24" s="21"/>
      <c r="P24" s="19"/>
      <c r="Q24" s="19"/>
      <c r="R24" s="19"/>
    </row>
    <row r="25" spans="2:23" ht="16" thickBot="1" x14ac:dyDescent="0.25">
      <c r="D25" s="6"/>
      <c r="E25" s="6"/>
      <c r="F25" s="3"/>
      <c r="K25" s="31"/>
      <c r="L25" s="31"/>
      <c r="M25" s="31"/>
      <c r="N25" s="21"/>
      <c r="P25" s="19"/>
      <c r="Q25" s="19"/>
      <c r="R25" s="19"/>
    </row>
    <row r="26" spans="2:23" ht="17" x14ac:dyDescent="0.2">
      <c r="B26" s="43" t="s">
        <v>67</v>
      </c>
      <c r="C26" s="44"/>
      <c r="D26" s="6"/>
      <c r="E26" s="6"/>
      <c r="F26" s="42"/>
      <c r="K26" s="31"/>
      <c r="L26" s="31"/>
      <c r="M26" s="31"/>
      <c r="N26" s="21"/>
      <c r="P26" s="19"/>
      <c r="Q26" s="19"/>
      <c r="R26" s="19"/>
    </row>
    <row r="27" spans="2:23" x14ac:dyDescent="0.2">
      <c r="B27" s="38" t="s">
        <v>69</v>
      </c>
      <c r="C27" s="39"/>
      <c r="D27" s="6"/>
      <c r="E27" s="6"/>
      <c r="F27" s="42"/>
      <c r="K27" s="31"/>
      <c r="L27" s="31"/>
      <c r="M27" s="31"/>
      <c r="N27" s="21"/>
      <c r="P27" s="19"/>
      <c r="Q27" s="19"/>
      <c r="R27" s="19"/>
    </row>
    <row r="28" spans="2:23" ht="16" thickBot="1" x14ac:dyDescent="0.25">
      <c r="B28" s="45" t="str">
        <f>IF(H=1.2,P15,IF(H=1.8,P16,IF(H=2.4,P17,IF(H=3,P18,IF(H=3.6,P19,IF(H=4,P20,"Check Parameters"))))))</f>
        <v>6 (3+3 with Double Stack Post)</v>
      </c>
      <c r="C28" s="46"/>
      <c r="D28" s="6"/>
      <c r="E28" s="6"/>
      <c r="F28" s="42"/>
      <c r="K28" s="31"/>
      <c r="L28" s="31"/>
      <c r="M28" s="31"/>
      <c r="N28" s="21"/>
      <c r="P28" s="19"/>
      <c r="Q28" s="19"/>
      <c r="R28" s="19"/>
    </row>
    <row r="29" spans="2:23" x14ac:dyDescent="0.2">
      <c r="B29" s="9" t="s">
        <v>77</v>
      </c>
      <c r="D29" s="6"/>
      <c r="E29" s="6"/>
      <c r="F29" s="42"/>
      <c r="K29" s="31"/>
      <c r="L29" s="31"/>
      <c r="M29" s="31"/>
      <c r="N29" s="21"/>
      <c r="P29" s="19"/>
      <c r="Q29" s="19"/>
      <c r="R29" s="19"/>
    </row>
    <row r="30" spans="2:23" x14ac:dyDescent="0.2">
      <c r="B30" s="11" t="s">
        <v>70</v>
      </c>
      <c r="D30" s="6"/>
      <c r="E30" s="6"/>
      <c r="F30" s="42"/>
      <c r="K30" s="31"/>
      <c r="L30" s="31"/>
      <c r="M30" s="31"/>
      <c r="N30" s="21"/>
      <c r="P30" s="19"/>
      <c r="Q30" s="19"/>
      <c r="R30" s="19"/>
    </row>
    <row r="31" spans="2:23" x14ac:dyDescent="0.2">
      <c r="B31" s="3"/>
      <c r="C31" s="6"/>
      <c r="D31" s="6"/>
      <c r="E31" s="6"/>
      <c r="F31" s="42"/>
      <c r="K31" s="31"/>
      <c r="L31" s="31"/>
      <c r="M31" s="31"/>
      <c r="N31" s="21"/>
      <c r="P31" s="19"/>
      <c r="Q31" s="19"/>
      <c r="R31" s="19"/>
    </row>
    <row r="32" spans="2:23" x14ac:dyDescent="0.2">
      <c r="B32" s="3"/>
      <c r="C32" s="6"/>
      <c r="F32" s="42"/>
      <c r="K32" s="31"/>
      <c r="L32" s="31"/>
      <c r="M32" s="31"/>
      <c r="N32" s="21"/>
      <c r="P32" s="19"/>
      <c r="Q32" s="19"/>
      <c r="R32" s="19"/>
    </row>
    <row r="33" spans="2:18" x14ac:dyDescent="0.2">
      <c r="B33" s="3"/>
      <c r="C33" s="6"/>
      <c r="F33" s="42"/>
      <c r="P33" s="19"/>
      <c r="Q33" s="19"/>
      <c r="R33" s="19"/>
    </row>
    <row r="34" spans="2:18" x14ac:dyDescent="0.2">
      <c r="B34" s="3"/>
      <c r="C34" s="6"/>
      <c r="F34" s="42"/>
      <c r="P34" s="19"/>
      <c r="Q34" s="19"/>
      <c r="R34" s="19"/>
    </row>
    <row r="35" spans="2:18" x14ac:dyDescent="0.2">
      <c r="B35" s="3"/>
      <c r="C35" s="6"/>
      <c r="F35" s="42"/>
      <c r="P35" s="19"/>
      <c r="Q35" s="19"/>
      <c r="R35" s="19"/>
    </row>
    <row r="36" spans="2:18" x14ac:dyDescent="0.2">
      <c r="B36" s="3"/>
      <c r="C36" s="6"/>
      <c r="F36" s="42"/>
    </row>
    <row r="37" spans="2:18" x14ac:dyDescent="0.2">
      <c r="B37" s="3"/>
      <c r="C37" s="6"/>
      <c r="F37" s="42"/>
    </row>
    <row r="38" spans="2:18" x14ac:dyDescent="0.2">
      <c r="B38" s="3"/>
      <c r="C38" s="6"/>
    </row>
    <row r="39" spans="2:18" ht="38.25" customHeight="1" x14ac:dyDescent="0.2">
      <c r="B39" s="10"/>
      <c r="C39" s="10"/>
      <c r="D39" s="10"/>
      <c r="E39" s="10"/>
      <c r="F39" s="10"/>
      <c r="R39" s="18"/>
    </row>
    <row r="40" spans="2:18" ht="99.75" customHeight="1" x14ac:dyDescent="0.2">
      <c r="B40" s="34" t="s">
        <v>80</v>
      </c>
      <c r="C40" s="34"/>
      <c r="D40" s="34"/>
      <c r="E40" s="34"/>
      <c r="R40" s="18"/>
    </row>
    <row r="41" spans="2:18" x14ac:dyDescent="0.2">
      <c r="R41" s="18"/>
    </row>
    <row r="42" spans="2:18" x14ac:dyDescent="0.2">
      <c r="R42" s="18"/>
    </row>
  </sheetData>
  <sheetProtection algorithmName="SHA-512" hashValue="vnOd9udL6CRGRO3OSgDSF2iXNKWTsucJK91drr+550NOCZIWn5OllKCNChPFgIHJ3aIqg+VXvaRLb73F0dspyw==" saltValue="yIFEQnj+IVCrWyCVLNkDYw==" spinCount="100000" sheet="1" objects="1" selectLockedCells="1"/>
  <mergeCells count="14">
    <mergeCell ref="A2:F4"/>
    <mergeCell ref="B40:E40"/>
    <mergeCell ref="C7:D7"/>
    <mergeCell ref="C12:D12"/>
    <mergeCell ref="B17:C17"/>
    <mergeCell ref="B18:C18"/>
    <mergeCell ref="F26:F37"/>
    <mergeCell ref="B16:C16"/>
    <mergeCell ref="B26:C26"/>
    <mergeCell ref="B27:C27"/>
    <mergeCell ref="B28:C28"/>
    <mergeCell ref="B13:C13"/>
    <mergeCell ref="B14:C14"/>
    <mergeCell ref="C5:D5"/>
  </mergeCells>
  <dataValidations xWindow="415" yWindow="410" count="4">
    <dataValidation type="decimal" operator="greaterThan" allowBlank="1" showErrorMessage="1" errorTitle="Error" error="Length must be at least 1.2m or greater" promptTitle="Minimum Length" prompt="1.2m" sqref="D9" xr:uid="{00000000-0002-0000-0000-000001000000}">
      <formula1>1.19999999999999</formula1>
    </dataValidation>
    <dataValidation type="list" allowBlank="1" showInputMessage="1" showErrorMessage="1" sqref="D11" xr:uid="{AA6334BB-7032-4896-8D72-299904C63F13}">
      <formula1>"0.6,1.2,"</formula1>
    </dataValidation>
    <dataValidation type="decimal" showErrorMessage="1" errorTitle="Error" error="Wind speed must be between 10m/s to 34m/s" promptTitle="Minimum Wind Speed" prompt="15m/s" sqref="D10" xr:uid="{B83A52DE-CF47-4382-9BB4-570BCE1B2AF1}">
      <formula1>10</formula1>
      <formula2>34</formula2>
    </dataValidation>
    <dataValidation type="list" allowBlank="1" showInputMessage="1" showErrorMessage="1" sqref="D8" xr:uid="{10CB9F8F-F324-4DAE-BCC5-16951679D5D4}">
      <formula1>"1.2,1.8,2.4,3,3.6,4"</formula1>
    </dataValidation>
  </dataValidations>
  <pageMargins left="0.25" right="0.25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S37"/>
  <sheetViews>
    <sheetView workbookViewId="0"/>
  </sheetViews>
  <sheetFormatPr baseColWidth="10" defaultColWidth="8.83203125" defaultRowHeight="15" x14ac:dyDescent="0.2"/>
  <cols>
    <col min="2" max="2" width="39.1640625" hidden="1" customWidth="1"/>
    <col min="3" max="3" width="27.83203125" hidden="1" customWidth="1"/>
    <col min="4" max="6" width="0" hidden="1" customWidth="1"/>
    <col min="7" max="7" width="24.6640625" hidden="1" customWidth="1"/>
    <col min="8" max="16" width="0" hidden="1" customWidth="1"/>
    <col min="17" max="19" width="15.6640625" hidden="1" customWidth="1"/>
  </cols>
  <sheetData>
    <row r="2" spans="2:19" x14ac:dyDescent="0.2">
      <c r="B2" t="s">
        <v>45</v>
      </c>
      <c r="C2" t="s">
        <v>47</v>
      </c>
      <c r="D2" t="s">
        <v>46</v>
      </c>
      <c r="E2" t="s">
        <v>48</v>
      </c>
      <c r="G2" t="s">
        <v>45</v>
      </c>
      <c r="H2" t="s">
        <v>47</v>
      </c>
      <c r="I2" t="s">
        <v>46</v>
      </c>
      <c r="J2" t="s">
        <v>48</v>
      </c>
      <c r="K2" s="2"/>
      <c r="L2" s="2"/>
      <c r="M2" s="2"/>
      <c r="N2" s="2"/>
    </row>
    <row r="3" spans="2:19" x14ac:dyDescent="0.2">
      <c r="B3" t="s">
        <v>0</v>
      </c>
      <c r="C3">
        <v>3.6</v>
      </c>
      <c r="D3" s="2" t="s">
        <v>1</v>
      </c>
      <c r="E3" t="s">
        <v>4</v>
      </c>
      <c r="G3" t="s">
        <v>43</v>
      </c>
      <c r="H3">
        <v>0.9</v>
      </c>
      <c r="I3" t="s">
        <v>18</v>
      </c>
      <c r="J3" t="s">
        <v>9</v>
      </c>
      <c r="L3">
        <v>1.2</v>
      </c>
      <c r="M3">
        <v>2.4</v>
      </c>
      <c r="N3">
        <v>3.6</v>
      </c>
      <c r="Q3">
        <v>1.2</v>
      </c>
      <c r="R3">
        <v>2.4</v>
      </c>
      <c r="S3">
        <v>3.6</v>
      </c>
    </row>
    <row r="4" spans="2:19" x14ac:dyDescent="0.2">
      <c r="B4" t="s">
        <v>2</v>
      </c>
      <c r="C4">
        <v>3</v>
      </c>
      <c r="D4" s="2" t="s">
        <v>53</v>
      </c>
      <c r="E4" t="s">
        <v>4</v>
      </c>
      <c r="G4" t="s">
        <v>44</v>
      </c>
      <c r="H4">
        <v>0.5</v>
      </c>
      <c r="I4" t="s">
        <v>26</v>
      </c>
      <c r="J4" t="s">
        <v>9</v>
      </c>
      <c r="K4">
        <v>0</v>
      </c>
      <c r="L4" s="1">
        <f>(((rho/2)*v^2*L$3*s*Cfig)/(phi*mu*1000)-wp*L$3*s)/Wblock</f>
        <v>1.3891211953042171</v>
      </c>
      <c r="M4" s="1">
        <f t="shared" ref="L4:N16" si="0">(((rho/2)*v^2*M$3*s*Cfig)/(phi*mu*1000)-wp*M$3*s)/Wblock</f>
        <v>2.7782423906084341</v>
      </c>
      <c r="N4" s="1">
        <f t="shared" si="0"/>
        <v>4.1673635859126499</v>
      </c>
      <c r="P4">
        <v>0</v>
      </c>
      <c r="Q4" s="3" t="str">
        <f t="shared" ref="Q4:Q16" si="1">ROUNDUP(MAX(L4,L19),0)&amp;IF(L4&gt;L19," Slide"," OT")</f>
        <v>2 Slide</v>
      </c>
      <c r="R4" s="3" t="str">
        <f t="shared" ref="R4:R16" si="2">ROUNDUP(MAX(M4,M19),0)&amp;IF(M4&gt;M19," Slide"," OT")</f>
        <v>8 OT</v>
      </c>
      <c r="S4" s="3" t="str">
        <f t="shared" ref="S4:S16" si="3">ROUNDUP(MAX(N4,N19),0)&amp;IF(N4&gt;N19," Slide"," OT")</f>
        <v>20 OT</v>
      </c>
    </row>
    <row r="5" spans="2:19" x14ac:dyDescent="0.2">
      <c r="B5" t="s">
        <v>36</v>
      </c>
      <c r="C5">
        <v>1.2</v>
      </c>
      <c r="D5" s="2" t="s">
        <v>17</v>
      </c>
      <c r="E5" t="s">
        <v>4</v>
      </c>
      <c r="G5" t="s">
        <v>38</v>
      </c>
      <c r="H5">
        <f>(IF(l/H&lt;=5,1.3+0.5*(-0.2)*(0.3+LOG10(l/H)),1.2))</f>
        <v>1.2779181246047626</v>
      </c>
      <c r="I5" t="s">
        <v>8</v>
      </c>
      <c r="J5" t="s">
        <v>9</v>
      </c>
      <c r="K5">
        <v>0.92</v>
      </c>
      <c r="L5" s="1">
        <f>(((rho/2)*v^2*L$3*s*Cfig)/(phi*mu*1000)-wp*L$3*s)/Wblock</f>
        <v>1.3891211953042171</v>
      </c>
      <c r="M5" s="1">
        <f t="shared" si="0"/>
        <v>2.7782423906084341</v>
      </c>
      <c r="N5" s="1">
        <f t="shared" si="0"/>
        <v>4.1673635859126499</v>
      </c>
      <c r="P5">
        <v>0.92</v>
      </c>
      <c r="Q5" s="3" t="str">
        <f t="shared" si="1"/>
        <v>2 Slide</v>
      </c>
      <c r="R5" s="3" t="str">
        <f t="shared" si="2"/>
        <v>3 Slide</v>
      </c>
      <c r="S5" s="3" t="str">
        <f t="shared" si="3"/>
        <v>9 OT</v>
      </c>
    </row>
    <row r="6" spans="2:19" x14ac:dyDescent="0.2">
      <c r="B6" t="s">
        <v>37</v>
      </c>
      <c r="C6">
        <v>12</v>
      </c>
      <c r="D6" t="s">
        <v>6</v>
      </c>
      <c r="E6" t="s">
        <v>5</v>
      </c>
      <c r="G6" t="s">
        <v>42</v>
      </c>
      <c r="H6">
        <v>7.4999999999999997E-2</v>
      </c>
      <c r="I6" t="s">
        <v>16</v>
      </c>
      <c r="J6" t="s">
        <v>11</v>
      </c>
      <c r="K6">
        <v>1</v>
      </c>
      <c r="L6" s="1">
        <f t="shared" si="0"/>
        <v>1.3891211953042171</v>
      </c>
      <c r="M6" s="1">
        <f t="shared" si="0"/>
        <v>2.7782423906084341</v>
      </c>
      <c r="N6" s="1">
        <f t="shared" si="0"/>
        <v>4.1673635859126499</v>
      </c>
      <c r="P6">
        <v>1</v>
      </c>
      <c r="Q6" s="3" t="str">
        <f t="shared" si="1"/>
        <v>2 Slide</v>
      </c>
      <c r="R6" s="3" t="str">
        <f t="shared" si="2"/>
        <v>3 Slide</v>
      </c>
      <c r="S6" s="3" t="str">
        <f t="shared" si="3"/>
        <v>8 OT</v>
      </c>
    </row>
    <row r="7" spans="2:19" x14ac:dyDescent="0.2">
      <c r="B7" t="s">
        <v>41</v>
      </c>
      <c r="C7">
        <v>0.92</v>
      </c>
      <c r="D7" t="s">
        <v>15</v>
      </c>
      <c r="E7" t="s">
        <v>4</v>
      </c>
      <c r="G7" t="s">
        <v>39</v>
      </c>
      <c r="H7">
        <v>0.46</v>
      </c>
      <c r="I7" t="s">
        <v>14</v>
      </c>
      <c r="J7" t="s">
        <v>4</v>
      </c>
      <c r="K7">
        <v>1.1000000000000001</v>
      </c>
      <c r="L7" s="1">
        <f t="shared" si="0"/>
        <v>1.3891211953042171</v>
      </c>
      <c r="M7" s="1">
        <f t="shared" si="0"/>
        <v>2.7782423906084341</v>
      </c>
      <c r="N7" s="1">
        <f t="shared" si="0"/>
        <v>4.1673635859126499</v>
      </c>
      <c r="P7">
        <v>1.1000000000000001</v>
      </c>
      <c r="Q7" s="3" t="str">
        <f t="shared" si="1"/>
        <v>2 Slide</v>
      </c>
      <c r="R7" s="3" t="str">
        <f t="shared" si="2"/>
        <v>3 Slide</v>
      </c>
      <c r="S7" s="3" t="str">
        <f t="shared" si="3"/>
        <v>7 OT</v>
      </c>
    </row>
    <row r="8" spans="2:19" x14ac:dyDescent="0.2">
      <c r="B8" s="2"/>
      <c r="G8" t="s">
        <v>40</v>
      </c>
      <c r="H8">
        <v>0.17660000000000001</v>
      </c>
      <c r="I8" t="s">
        <v>12</v>
      </c>
      <c r="J8" t="s">
        <v>13</v>
      </c>
      <c r="K8">
        <v>1.2</v>
      </c>
      <c r="L8" s="1">
        <f t="shared" si="0"/>
        <v>1.3891211953042171</v>
      </c>
      <c r="M8" s="1">
        <f t="shared" si="0"/>
        <v>2.7782423906084341</v>
      </c>
      <c r="N8" s="1">
        <f t="shared" si="0"/>
        <v>4.1673635859126499</v>
      </c>
      <c r="P8">
        <v>1.2</v>
      </c>
      <c r="Q8" s="3" t="str">
        <f t="shared" si="1"/>
        <v>2 Slide</v>
      </c>
      <c r="R8" s="3" t="str">
        <f t="shared" si="2"/>
        <v>3 Slide</v>
      </c>
      <c r="S8" s="3" t="str">
        <f t="shared" si="3"/>
        <v>6 OT</v>
      </c>
    </row>
    <row r="9" spans="2:19" x14ac:dyDescent="0.2">
      <c r="B9" s="2" t="s">
        <v>52</v>
      </c>
      <c r="C9">
        <f>v*3.6</f>
        <v>43.2</v>
      </c>
      <c r="D9" t="s">
        <v>55</v>
      </c>
      <c r="G9" t="s">
        <v>49</v>
      </c>
      <c r="H9">
        <v>1.2</v>
      </c>
      <c r="I9" t="s">
        <v>51</v>
      </c>
      <c r="J9" t="s">
        <v>50</v>
      </c>
      <c r="K9">
        <v>1.3</v>
      </c>
      <c r="L9" s="1">
        <f t="shared" si="0"/>
        <v>1.3891211953042171</v>
      </c>
      <c r="M9" s="1">
        <f t="shared" si="0"/>
        <v>2.7782423906084341</v>
      </c>
      <c r="N9" s="1">
        <f t="shared" si="0"/>
        <v>4.1673635859126499</v>
      </c>
      <c r="P9">
        <v>1.3</v>
      </c>
      <c r="Q9" s="3" t="str">
        <f t="shared" si="1"/>
        <v>2 Slide</v>
      </c>
      <c r="R9" s="3" t="str">
        <f t="shared" si="2"/>
        <v>3 Slide</v>
      </c>
      <c r="S9" s="3" t="str">
        <f t="shared" si="3"/>
        <v>5 OT</v>
      </c>
    </row>
    <row r="10" spans="2:19" x14ac:dyDescent="0.2">
      <c r="B10" s="2" t="s">
        <v>54</v>
      </c>
      <c r="C10">
        <f>0.6*v^2/1000*Cfig</f>
        <v>0.11041212596585148</v>
      </c>
      <c r="D10" t="s">
        <v>11</v>
      </c>
      <c r="K10">
        <v>1.4</v>
      </c>
      <c r="L10" s="1">
        <f t="shared" si="0"/>
        <v>1.3891211953042171</v>
      </c>
      <c r="M10" s="1">
        <f t="shared" si="0"/>
        <v>2.7782423906084341</v>
      </c>
      <c r="N10" s="1">
        <f t="shared" si="0"/>
        <v>4.1673635859126499</v>
      </c>
      <c r="P10">
        <v>1.4</v>
      </c>
      <c r="Q10" s="3" t="str">
        <f t="shared" si="1"/>
        <v>2 Slide</v>
      </c>
      <c r="R10" s="3" t="str">
        <f t="shared" si="2"/>
        <v>3 Slide</v>
      </c>
      <c r="S10" s="3" t="str">
        <f t="shared" si="3"/>
        <v>5 Slide</v>
      </c>
    </row>
    <row r="11" spans="2:19" x14ac:dyDescent="0.2">
      <c r="B11" s="2"/>
      <c r="C11" s="2" t="s">
        <v>58</v>
      </c>
      <c r="D11" t="s">
        <v>59</v>
      </c>
      <c r="E11" t="s">
        <v>60</v>
      </c>
      <c r="K11">
        <v>1.5</v>
      </c>
      <c r="L11" s="1">
        <f t="shared" si="0"/>
        <v>1.3891211953042171</v>
      </c>
      <c r="M11" s="1">
        <f t="shared" si="0"/>
        <v>2.7782423906084341</v>
      </c>
      <c r="N11" s="1">
        <f t="shared" si="0"/>
        <v>4.1673635859126499</v>
      </c>
      <c r="P11">
        <v>1.5</v>
      </c>
      <c r="Q11" s="3" t="str">
        <f t="shared" si="1"/>
        <v>2 Slide</v>
      </c>
      <c r="R11" s="3" t="str">
        <f t="shared" si="2"/>
        <v>3 Slide</v>
      </c>
      <c r="S11" s="3" t="str">
        <f t="shared" si="3"/>
        <v>5 Slide</v>
      </c>
    </row>
    <row r="12" spans="2:19" x14ac:dyDescent="0.2">
      <c r="B12" s="2" t="s">
        <v>56</v>
      </c>
      <c r="C12">
        <f>MAX((((rho/2)*v^2*H*s*Cfig)/(phi*mu*1000)-wp*H*s)/Wblock,((0.6*v^2*H^2*s*Cfig)/(1000*phi*bw)-2*wp*H*s)/Wblock)</f>
        <v>19.816848893223611</v>
      </c>
      <c r="D12">
        <f>(((rho/2)*v^2*H*s*Cfig)/(phi*mu*1000)-wp*H*s)/Wblock</f>
        <v>4.1673635859126499</v>
      </c>
      <c r="E12">
        <f>((0.6*v^2*H^2*s*Cfig)/(1000*phi*bw)-2*wp*H*s)/Wblock</f>
        <v>19.816848893223611</v>
      </c>
      <c r="F12">
        <f>EVEN(C12)</f>
        <v>20</v>
      </c>
      <c r="K12">
        <v>1.6</v>
      </c>
      <c r="L12" s="1">
        <f t="shared" si="0"/>
        <v>1.3891211953042171</v>
      </c>
      <c r="M12" s="1">
        <f t="shared" si="0"/>
        <v>2.7782423906084341</v>
      </c>
      <c r="N12" s="1">
        <f t="shared" si="0"/>
        <v>4.1673635859126499</v>
      </c>
      <c r="P12">
        <v>1.6</v>
      </c>
      <c r="Q12" s="3" t="str">
        <f t="shared" si="1"/>
        <v>2 Slide</v>
      </c>
      <c r="R12" s="3" t="str">
        <f t="shared" si="2"/>
        <v>3 Slide</v>
      </c>
      <c r="S12" s="3" t="str">
        <f t="shared" si="3"/>
        <v>5 Slide</v>
      </c>
    </row>
    <row r="13" spans="2:19" x14ac:dyDescent="0.2">
      <c r="K13">
        <v>1.7</v>
      </c>
      <c r="L13" s="1">
        <f t="shared" si="0"/>
        <v>1.3891211953042171</v>
      </c>
      <c r="M13" s="1">
        <f t="shared" si="0"/>
        <v>2.7782423906084341</v>
      </c>
      <c r="N13" s="1">
        <f t="shared" si="0"/>
        <v>4.1673635859126499</v>
      </c>
      <c r="P13">
        <v>1.7</v>
      </c>
      <c r="Q13" s="3" t="str">
        <f t="shared" si="1"/>
        <v>2 Slide</v>
      </c>
      <c r="R13" s="3" t="str">
        <f t="shared" si="2"/>
        <v>3 Slide</v>
      </c>
      <c r="S13" s="3" t="str">
        <f t="shared" si="3"/>
        <v>5 Slide</v>
      </c>
    </row>
    <row r="14" spans="2:19" x14ac:dyDescent="0.2">
      <c r="B14" s="2" t="s">
        <v>57</v>
      </c>
      <c r="K14">
        <v>1.8</v>
      </c>
      <c r="L14" s="1">
        <f t="shared" si="0"/>
        <v>1.3891211953042171</v>
      </c>
      <c r="M14" s="1">
        <f t="shared" si="0"/>
        <v>2.7782423906084341</v>
      </c>
      <c r="N14" s="1">
        <f t="shared" si="0"/>
        <v>4.1673635859126499</v>
      </c>
      <c r="P14">
        <v>1.8</v>
      </c>
      <c r="Q14" s="3" t="str">
        <f t="shared" si="1"/>
        <v>2 Slide</v>
      </c>
      <c r="R14" s="3" t="str">
        <f t="shared" si="2"/>
        <v>3 Slide</v>
      </c>
      <c r="S14" s="3" t="str">
        <f t="shared" si="3"/>
        <v>5 Slide</v>
      </c>
    </row>
    <row r="15" spans="2:19" x14ac:dyDescent="0.2">
      <c r="B15">
        <v>0.92</v>
      </c>
      <c r="C15">
        <f t="shared" ref="C15:C25" si="4">MAX((((rho/2)*v^2*H*s*Cfig)/(phi*mu*1000)-wp*H*s)/Wblock,((0.6*v^2*H^2*s*Cfig)/(1000*phi*B15)-2*wp*H*s)/Wblock)</f>
        <v>8.0737698599753394</v>
      </c>
      <c r="D15">
        <f t="shared" ref="D15:D25" si="5">(((rho/2)*v^2*H*s*Cfig)/(phi*mu*1000)-wp*H*s)/Wblock</f>
        <v>4.1673635859126499</v>
      </c>
      <c r="E15">
        <f t="shared" ref="E15:E25" si="6">((0.6*v^2*H^2*s*Cfig)/(1000*phi*B15)-2*wp*H*s)/Wblock</f>
        <v>8.0737698599753394</v>
      </c>
      <c r="F15">
        <f t="shared" ref="F15:F25" si="7">EVEN(C15)</f>
        <v>10</v>
      </c>
      <c r="K15">
        <v>1.9</v>
      </c>
      <c r="L15" s="1">
        <f t="shared" si="0"/>
        <v>1.3891211953042171</v>
      </c>
      <c r="M15" s="1">
        <f t="shared" si="0"/>
        <v>2.7782423906084341</v>
      </c>
      <c r="N15" s="1">
        <f t="shared" si="0"/>
        <v>4.1673635859126499</v>
      </c>
      <c r="P15">
        <v>1.9</v>
      </c>
      <c r="Q15" s="3" t="str">
        <f t="shared" si="1"/>
        <v>2 Slide</v>
      </c>
      <c r="R15" s="3" t="str">
        <f t="shared" si="2"/>
        <v>3 Slide</v>
      </c>
      <c r="S15" s="3" t="str">
        <f t="shared" si="3"/>
        <v>5 Slide</v>
      </c>
    </row>
    <row r="16" spans="2:19" x14ac:dyDescent="0.2">
      <c r="B16">
        <v>1.1000000000000001</v>
      </c>
      <c r="C16">
        <f t="shared" si="4"/>
        <v>6.1521751090801677</v>
      </c>
      <c r="D16">
        <f t="shared" si="5"/>
        <v>4.1673635859126499</v>
      </c>
      <c r="E16">
        <f t="shared" si="6"/>
        <v>6.1521751090801677</v>
      </c>
      <c r="F16">
        <f t="shared" si="7"/>
        <v>8</v>
      </c>
      <c r="K16">
        <v>2</v>
      </c>
      <c r="L16" s="1">
        <f t="shared" si="0"/>
        <v>1.3891211953042171</v>
      </c>
      <c r="M16" s="1">
        <f t="shared" si="0"/>
        <v>2.7782423906084341</v>
      </c>
      <c r="N16" s="1">
        <f t="shared" si="0"/>
        <v>4.1673635859126499</v>
      </c>
      <c r="P16">
        <v>2</v>
      </c>
      <c r="Q16" s="3" t="str">
        <f t="shared" si="1"/>
        <v>2 Slide</v>
      </c>
      <c r="R16" s="3" t="str">
        <f t="shared" si="2"/>
        <v>3 Slide</v>
      </c>
      <c r="S16" s="3" t="str">
        <f t="shared" si="3"/>
        <v>5 Slide</v>
      </c>
    </row>
    <row r="17" spans="2:14" x14ac:dyDescent="0.2">
      <c r="B17">
        <v>1.2</v>
      </c>
      <c r="C17">
        <f t="shared" si="4"/>
        <v>5.3337180855507436</v>
      </c>
      <c r="D17">
        <f t="shared" si="5"/>
        <v>4.1673635859126499</v>
      </c>
      <c r="E17">
        <f t="shared" si="6"/>
        <v>5.3337180855507436</v>
      </c>
      <c r="F17">
        <f t="shared" si="7"/>
        <v>6</v>
      </c>
    </row>
    <row r="18" spans="2:14" x14ac:dyDescent="0.2">
      <c r="B18">
        <v>1.3</v>
      </c>
      <c r="C18">
        <f t="shared" si="4"/>
        <v>4.6411775271796909</v>
      </c>
      <c r="D18">
        <f t="shared" si="5"/>
        <v>4.1673635859126499</v>
      </c>
      <c r="E18">
        <f t="shared" si="6"/>
        <v>4.6411775271796909</v>
      </c>
      <c r="F18">
        <f t="shared" si="7"/>
        <v>6</v>
      </c>
      <c r="L18">
        <v>1.2</v>
      </c>
      <c r="M18">
        <v>2.4</v>
      </c>
      <c r="N18">
        <v>3.6</v>
      </c>
    </row>
    <row r="19" spans="2:14" x14ac:dyDescent="0.2">
      <c r="B19">
        <v>1.4</v>
      </c>
      <c r="C19">
        <f t="shared" si="4"/>
        <v>4.1673635859126499</v>
      </c>
      <c r="D19">
        <f t="shared" si="5"/>
        <v>4.1673635859126499</v>
      </c>
      <c r="E19">
        <f t="shared" si="6"/>
        <v>4.0475713342902182</v>
      </c>
      <c r="F19">
        <f t="shared" si="7"/>
        <v>6</v>
      </c>
      <c r="K19">
        <v>0</v>
      </c>
      <c r="L19" s="1">
        <f>((0.6*v^2*L$18^2*s*Cfig)/(1000*phi*IF($K19&gt;=2*bw,$K19,bw))-2*wp*L$18*s)/Wblock</f>
        <v>1.386470060741972</v>
      </c>
      <c r="M19" s="1">
        <f t="shared" ref="L19:N31" si="8">((0.6*v^2*M$18^2*s*Cfig)/(1000*phi*IF($K19&gt;=2*bw,$K19,bw))-2*wp*M$18*s)/Wblock</f>
        <v>7.9920863584831769</v>
      </c>
      <c r="N19" s="1">
        <f t="shared" si="8"/>
        <v>19.816848893223611</v>
      </c>
    </row>
    <row r="20" spans="2:14" x14ac:dyDescent="0.2">
      <c r="B20">
        <v>1.5</v>
      </c>
      <c r="C20">
        <f t="shared" si="4"/>
        <v>4.1673635859126499</v>
      </c>
      <c r="D20">
        <f t="shared" si="5"/>
        <v>4.1673635859126499</v>
      </c>
      <c r="E20">
        <f t="shared" si="6"/>
        <v>3.5331126337860077</v>
      </c>
      <c r="F20">
        <f t="shared" si="7"/>
        <v>6</v>
      </c>
      <c r="K20">
        <v>0.92</v>
      </c>
      <c r="L20" s="1">
        <f t="shared" si="8"/>
        <v>8.1683501492163829E-2</v>
      </c>
      <c r="M20" s="1">
        <f t="shared" si="8"/>
        <v>2.772940121483944</v>
      </c>
      <c r="N20" s="1">
        <f t="shared" si="8"/>
        <v>8.0737698599753394</v>
      </c>
    </row>
    <row r="21" spans="2:14" x14ac:dyDescent="0.2">
      <c r="B21">
        <v>1.6</v>
      </c>
      <c r="C21">
        <f t="shared" si="4"/>
        <v>4.1673635859126499</v>
      </c>
      <c r="D21">
        <f t="shared" si="5"/>
        <v>4.1673635859126499</v>
      </c>
      <c r="E21">
        <f t="shared" si="6"/>
        <v>3.082961270844824</v>
      </c>
      <c r="F21">
        <f t="shared" si="7"/>
        <v>6</v>
      </c>
      <c r="G21">
        <v>10</v>
      </c>
      <c r="H21">
        <f>G21/3.6</f>
        <v>2.7777777777777777</v>
      </c>
      <c r="K21">
        <v>1</v>
      </c>
      <c r="L21" s="1">
        <f t="shared" si="8"/>
        <v>-2.2699423247820868E-2</v>
      </c>
      <c r="M21" s="1">
        <f t="shared" si="8"/>
        <v>2.3554084225240053</v>
      </c>
      <c r="N21" s="1">
        <f t="shared" si="8"/>
        <v>7.1343235373154794</v>
      </c>
    </row>
    <row r="22" spans="2:14" x14ac:dyDescent="0.2">
      <c r="B22">
        <v>1.7</v>
      </c>
      <c r="C22">
        <f t="shared" si="4"/>
        <v>4.1673635859126499</v>
      </c>
      <c r="D22">
        <f t="shared" si="5"/>
        <v>4.1673635859126499</v>
      </c>
      <c r="E22">
        <f t="shared" si="6"/>
        <v>2.6857688917790732</v>
      </c>
      <c r="F22">
        <f t="shared" si="7"/>
        <v>6</v>
      </c>
      <c r="G22">
        <v>20</v>
      </c>
      <c r="H22">
        <f t="shared" ref="H22:H32" si="9">G22/3.6</f>
        <v>5.5555555555555554</v>
      </c>
      <c r="K22">
        <v>1.1000000000000001</v>
      </c>
      <c r="L22" s="1">
        <f t="shared" si="8"/>
        <v>-0.13182702638507776</v>
      </c>
      <c r="M22" s="1">
        <f t="shared" si="8"/>
        <v>1.9188980099749777</v>
      </c>
      <c r="N22" s="1">
        <f t="shared" si="8"/>
        <v>6.1521751090801677</v>
      </c>
    </row>
    <row r="23" spans="2:14" x14ac:dyDescent="0.2">
      <c r="B23">
        <v>1.8</v>
      </c>
      <c r="C23">
        <f t="shared" si="4"/>
        <v>4.1673635859126499</v>
      </c>
      <c r="D23">
        <f t="shared" si="5"/>
        <v>4.1673635859126499</v>
      </c>
      <c r="E23">
        <f t="shared" si="6"/>
        <v>2.3327089992761847</v>
      </c>
      <c r="F23">
        <f t="shared" si="7"/>
        <v>6</v>
      </c>
      <c r="G23">
        <v>30</v>
      </c>
      <c r="H23">
        <f t="shared" si="9"/>
        <v>8.3333333333333339</v>
      </c>
      <c r="K23">
        <v>1.2</v>
      </c>
      <c r="L23" s="1">
        <f t="shared" si="8"/>
        <v>-0.22276669566612478</v>
      </c>
      <c r="M23" s="1">
        <f t="shared" si="8"/>
        <v>1.5551393328507896</v>
      </c>
      <c r="N23" s="1">
        <f t="shared" si="8"/>
        <v>5.3337180855507436</v>
      </c>
    </row>
    <row r="24" spans="2:14" x14ac:dyDescent="0.2">
      <c r="B24">
        <v>1.9</v>
      </c>
      <c r="C24">
        <f t="shared" si="4"/>
        <v>4.1673635859126499</v>
      </c>
      <c r="D24">
        <f t="shared" si="5"/>
        <v>4.1673635859126499</v>
      </c>
      <c r="E24">
        <f t="shared" si="6"/>
        <v>2.0168133059841256</v>
      </c>
      <c r="F24">
        <f t="shared" si="7"/>
        <v>6</v>
      </c>
      <c r="G24">
        <v>40</v>
      </c>
      <c r="H24">
        <f t="shared" si="9"/>
        <v>11.111111111111111</v>
      </c>
      <c r="K24">
        <v>1.3</v>
      </c>
      <c r="L24" s="1">
        <f t="shared" si="8"/>
        <v>-0.29971564659624172</v>
      </c>
      <c r="M24" s="1">
        <f t="shared" si="8"/>
        <v>1.2473435291303216</v>
      </c>
      <c r="N24" s="1">
        <f t="shared" si="8"/>
        <v>4.6411775271796909</v>
      </c>
    </row>
    <row r="25" spans="2:14" x14ac:dyDescent="0.2">
      <c r="B25">
        <v>2</v>
      </c>
      <c r="C25">
        <f t="shared" si="4"/>
        <v>4.1673635859126499</v>
      </c>
      <c r="D25">
        <f t="shared" si="5"/>
        <v>4.1673635859126499</v>
      </c>
      <c r="E25">
        <f t="shared" si="6"/>
        <v>1.7325071820212727</v>
      </c>
      <c r="F25">
        <f t="shared" si="7"/>
        <v>6</v>
      </c>
      <c r="G25">
        <v>50</v>
      </c>
      <c r="H25">
        <f t="shared" si="9"/>
        <v>13.888888888888889</v>
      </c>
      <c r="K25">
        <v>1.4</v>
      </c>
      <c r="L25" s="1">
        <f t="shared" si="8"/>
        <v>-0.36567189025062757</v>
      </c>
      <c r="M25" s="1">
        <f t="shared" si="8"/>
        <v>0.98351855451277836</v>
      </c>
      <c r="N25" s="1">
        <f t="shared" si="8"/>
        <v>4.0475713342902182</v>
      </c>
    </row>
    <row r="26" spans="2:14" x14ac:dyDescent="0.2">
      <c r="G26">
        <v>60</v>
      </c>
      <c r="H26">
        <f t="shared" si="9"/>
        <v>16.666666666666668</v>
      </c>
      <c r="K26">
        <v>1.5</v>
      </c>
      <c r="L26" s="1">
        <f t="shared" si="8"/>
        <v>-0.42283396808442869</v>
      </c>
      <c r="M26" s="1">
        <f t="shared" si="8"/>
        <v>0.7548702431775739</v>
      </c>
      <c r="N26" s="1">
        <f t="shared" si="8"/>
        <v>3.5331126337860077</v>
      </c>
    </row>
    <row r="27" spans="2:14" x14ac:dyDescent="0.2">
      <c r="G27">
        <v>70</v>
      </c>
      <c r="H27">
        <f t="shared" si="9"/>
        <v>19.444444444444443</v>
      </c>
      <c r="K27">
        <v>1.6</v>
      </c>
      <c r="L27" s="1">
        <f t="shared" si="8"/>
        <v>-0.47285078618900472</v>
      </c>
      <c r="M27" s="1">
        <f t="shared" si="8"/>
        <v>0.55480297075926965</v>
      </c>
      <c r="N27" s="1">
        <f t="shared" si="8"/>
        <v>3.082961270844824</v>
      </c>
    </row>
    <row r="28" spans="2:14" x14ac:dyDescent="0.2">
      <c r="G28">
        <v>80</v>
      </c>
      <c r="H28">
        <f t="shared" si="9"/>
        <v>22.222222222222221</v>
      </c>
      <c r="K28">
        <v>1.7</v>
      </c>
      <c r="L28" s="1">
        <f t="shared" si="8"/>
        <v>-0.51698327275186584</v>
      </c>
      <c r="M28" s="1">
        <f t="shared" si="8"/>
        <v>0.37827302450782546</v>
      </c>
      <c r="N28" s="1">
        <f t="shared" si="8"/>
        <v>2.6857688917790732</v>
      </c>
    </row>
    <row r="29" spans="2:14" x14ac:dyDescent="0.2">
      <c r="G29">
        <v>90</v>
      </c>
      <c r="H29">
        <f t="shared" si="9"/>
        <v>25</v>
      </c>
      <c r="K29">
        <v>1.8</v>
      </c>
      <c r="L29" s="1">
        <f t="shared" si="8"/>
        <v>-0.55621214969663135</v>
      </c>
      <c r="M29" s="1">
        <f t="shared" si="8"/>
        <v>0.22135751672876336</v>
      </c>
      <c r="N29" s="1">
        <f t="shared" si="8"/>
        <v>2.3327089992761847</v>
      </c>
    </row>
    <row r="30" spans="2:14" x14ac:dyDescent="0.2">
      <c r="G30">
        <v>100</v>
      </c>
      <c r="H30">
        <f t="shared" si="9"/>
        <v>27.777777777777779</v>
      </c>
      <c r="K30">
        <v>1.9</v>
      </c>
      <c r="L30" s="1">
        <f t="shared" si="8"/>
        <v>-0.59131167117352668</v>
      </c>
      <c r="M30" s="1">
        <f t="shared" si="8"/>
        <v>8.0959430821181788E-2</v>
      </c>
      <c r="N30" s="1">
        <f t="shared" si="8"/>
        <v>2.0168133059841256</v>
      </c>
    </row>
    <row r="31" spans="2:14" x14ac:dyDescent="0.2">
      <c r="G31">
        <v>110</v>
      </c>
      <c r="H31">
        <f t="shared" si="9"/>
        <v>30.555555555555554</v>
      </c>
      <c r="K31">
        <v>2</v>
      </c>
      <c r="L31" s="1">
        <f t="shared" si="8"/>
        <v>-0.62290124050273254</v>
      </c>
      <c r="M31" s="1">
        <f t="shared" si="8"/>
        <v>-4.5398846495641736E-2</v>
      </c>
      <c r="N31" s="1">
        <f t="shared" si="8"/>
        <v>1.7325071820212727</v>
      </c>
    </row>
    <row r="32" spans="2:14" x14ac:dyDescent="0.2">
      <c r="G32">
        <v>120</v>
      </c>
      <c r="H32">
        <f t="shared" si="9"/>
        <v>33.333333333333336</v>
      </c>
    </row>
    <row r="34" spans="14:16" x14ac:dyDescent="0.2">
      <c r="N34" s="2" t="s">
        <v>34</v>
      </c>
      <c r="O34">
        <f>((0.6*v^2*H*s*Cfig)/(phi*mu*1000)-wp*H*s)</f>
        <v>0.73595640927217398</v>
      </c>
      <c r="P34" t="s">
        <v>13</v>
      </c>
    </row>
    <row r="35" spans="14:16" x14ac:dyDescent="0.2">
      <c r="N35" s="2" t="s">
        <v>35</v>
      </c>
      <c r="O35">
        <f>((0.6*v^2*H^2*s*Cfig)/(1000*phi*IF(Tw&gt;=2*bw,Tw,bw))-2*wp*H*s)</f>
        <v>1.4258277572716449</v>
      </c>
      <c r="P35" t="s">
        <v>13</v>
      </c>
    </row>
    <row r="36" spans="14:16" x14ac:dyDescent="0.2">
      <c r="N36" s="2" t="s">
        <v>31</v>
      </c>
      <c r="O36">
        <f>((0.6*v^2*H*s*Cfig)/(phi*mu*1000)-wp*H*s)/Wblock</f>
        <v>4.1673635859126499</v>
      </c>
      <c r="P36" t="s">
        <v>33</v>
      </c>
    </row>
    <row r="37" spans="14:16" x14ac:dyDescent="0.2">
      <c r="N37" s="2" t="s">
        <v>32</v>
      </c>
      <c r="O37">
        <f>((0.6*v^2*H^2*s*Cfig)/(1000*phi*IF(Tw&gt;=2*bw,Tw,bw))-2*wp*H*s)/Wblock</f>
        <v>8.0737698599753394</v>
      </c>
      <c r="P37" t="s">
        <v>33</v>
      </c>
    </row>
  </sheetData>
  <sheetProtection algorithmName="SHA-512" hashValue="CJc9Qd/gFMsZ7U/E4QGOOavKdynyvdsf+frjSP+xayAgzIqWo6dcptzVaVhuY83MDEMmFDf5rQ01V46hE9mI0w==" saltValue="isqrotG78jRuWrQ8WupBZ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4:CD29"/>
  <sheetViews>
    <sheetView zoomScale="85" zoomScaleNormal="85" workbookViewId="0"/>
  </sheetViews>
  <sheetFormatPr baseColWidth="10" defaultColWidth="8.83203125" defaultRowHeight="15" x14ac:dyDescent="0.2"/>
  <cols>
    <col min="2" max="82" width="0" hidden="1" customWidth="1"/>
  </cols>
  <sheetData>
    <row r="4" spans="2:82" x14ac:dyDescent="0.2">
      <c r="C4">
        <v>450</v>
      </c>
      <c r="D4">
        <v>600</v>
      </c>
      <c r="E4">
        <v>750</v>
      </c>
      <c r="F4">
        <v>900</v>
      </c>
      <c r="G4">
        <v>1050</v>
      </c>
      <c r="H4">
        <v>1200</v>
      </c>
      <c r="I4">
        <v>1350</v>
      </c>
      <c r="J4">
        <v>1500</v>
      </c>
      <c r="K4">
        <v>1650</v>
      </c>
      <c r="L4">
        <v>1800</v>
      </c>
      <c r="M4">
        <v>1950</v>
      </c>
      <c r="N4">
        <v>2100</v>
      </c>
      <c r="O4">
        <v>2250</v>
      </c>
      <c r="P4">
        <v>2400</v>
      </c>
      <c r="Q4">
        <v>2550</v>
      </c>
      <c r="R4">
        <v>2700</v>
      </c>
      <c r="S4">
        <v>2850</v>
      </c>
      <c r="T4">
        <v>3000</v>
      </c>
      <c r="U4">
        <v>3150</v>
      </c>
      <c r="V4">
        <v>3300</v>
      </c>
      <c r="W4">
        <v>3450</v>
      </c>
      <c r="X4">
        <v>3600</v>
      </c>
      <c r="Y4">
        <v>3750</v>
      </c>
      <c r="Z4">
        <v>3900</v>
      </c>
      <c r="AA4">
        <v>4050</v>
      </c>
      <c r="AB4">
        <v>4200</v>
      </c>
      <c r="AC4">
        <v>4350</v>
      </c>
      <c r="AD4">
        <v>4500</v>
      </c>
      <c r="AE4">
        <v>4650</v>
      </c>
      <c r="AF4">
        <v>4800</v>
      </c>
      <c r="AG4">
        <v>4950</v>
      </c>
      <c r="AH4">
        <v>5100</v>
      </c>
      <c r="AI4">
        <v>5250</v>
      </c>
      <c r="AJ4">
        <v>5400</v>
      </c>
      <c r="AK4">
        <v>5550</v>
      </c>
      <c r="AL4">
        <v>5700</v>
      </c>
      <c r="AM4">
        <v>5850</v>
      </c>
      <c r="AN4">
        <v>6000</v>
      </c>
      <c r="AO4">
        <v>6150</v>
      </c>
      <c r="AP4">
        <v>6300</v>
      </c>
      <c r="AQ4">
        <v>6450</v>
      </c>
      <c r="AR4">
        <v>6600</v>
      </c>
      <c r="AS4">
        <v>6750</v>
      </c>
      <c r="AT4">
        <v>6900</v>
      </c>
      <c r="AU4">
        <v>7050</v>
      </c>
      <c r="AV4">
        <v>7200</v>
      </c>
      <c r="AW4">
        <v>7350</v>
      </c>
      <c r="AX4">
        <v>7500</v>
      </c>
      <c r="AY4">
        <v>7650</v>
      </c>
      <c r="AZ4">
        <v>7800</v>
      </c>
      <c r="BA4">
        <v>7950</v>
      </c>
      <c r="BB4">
        <v>8100</v>
      </c>
      <c r="BC4">
        <v>8250</v>
      </c>
      <c r="BD4">
        <v>8400</v>
      </c>
      <c r="BE4">
        <v>8550</v>
      </c>
      <c r="BF4">
        <v>8700</v>
      </c>
      <c r="BG4">
        <v>8850</v>
      </c>
      <c r="BH4">
        <v>9000</v>
      </c>
      <c r="BI4">
        <v>9150</v>
      </c>
      <c r="BJ4">
        <v>9300</v>
      </c>
      <c r="BK4">
        <v>9450</v>
      </c>
      <c r="BL4">
        <v>9600</v>
      </c>
      <c r="BM4">
        <v>9750</v>
      </c>
      <c r="BN4">
        <v>9900</v>
      </c>
      <c r="BO4">
        <v>10050</v>
      </c>
      <c r="BP4">
        <v>10200</v>
      </c>
      <c r="BQ4">
        <v>10350</v>
      </c>
      <c r="BR4">
        <v>10500</v>
      </c>
      <c r="BS4">
        <v>10650</v>
      </c>
      <c r="BT4">
        <v>10800</v>
      </c>
      <c r="BU4">
        <v>10950</v>
      </c>
      <c r="BV4">
        <v>11100</v>
      </c>
      <c r="BW4">
        <v>11250</v>
      </c>
      <c r="BX4">
        <v>11400</v>
      </c>
      <c r="BY4">
        <v>11550</v>
      </c>
      <c r="BZ4">
        <v>11700</v>
      </c>
      <c r="CA4">
        <v>11850</v>
      </c>
      <c r="CB4">
        <v>12000</v>
      </c>
      <c r="CC4">
        <v>12150</v>
      </c>
      <c r="CD4">
        <v>12300</v>
      </c>
    </row>
    <row r="5" spans="2:82" x14ac:dyDescent="0.2">
      <c r="B5">
        <v>1200</v>
      </c>
      <c r="C5" s="1" t="str">
        <f t="shared" ref="C5:R25" si="0">IF(C$4/$B5&gt;5,1.7-0.5,IF(C$4/$B5&lt;0.5,"OUT OF RANGE",1.3+0.5*(-0.2)*(LOG10(C$4/$B5))))</f>
        <v>OUT OF RANGE</v>
      </c>
      <c r="D5" s="1">
        <f t="shared" ref="D5:AA9" si="1">IF(D$4/$B5&gt;5,1.7-0.5,IF(D$4/$B5&lt;0.5,"OUT OF RANGE",1.3+0.5*(-0.2)*(LOG10(D$4/$B5))))</f>
        <v>1.3301029995663982</v>
      </c>
      <c r="E5" s="1">
        <f t="shared" si="1"/>
        <v>1.3204119982655924</v>
      </c>
      <c r="F5" s="1">
        <f t="shared" si="1"/>
        <v>1.31249387366083</v>
      </c>
      <c r="G5" s="1">
        <f t="shared" si="1"/>
        <v>1.3057991946977687</v>
      </c>
      <c r="H5" s="1">
        <f t="shared" si="1"/>
        <v>1.3</v>
      </c>
      <c r="I5" s="1">
        <f t="shared" si="1"/>
        <v>1.2948847477552619</v>
      </c>
      <c r="J5" s="1">
        <f t="shared" si="1"/>
        <v>1.2903089986991945</v>
      </c>
      <c r="K5" s="1">
        <f t="shared" si="1"/>
        <v>1.2861697301833719</v>
      </c>
      <c r="L5" s="1">
        <f t="shared" si="1"/>
        <v>1.2823908740944319</v>
      </c>
      <c r="M5" s="1">
        <f t="shared" si="1"/>
        <v>1.2789146634685107</v>
      </c>
      <c r="N5" s="1">
        <f t="shared" si="1"/>
        <v>1.2756961951313706</v>
      </c>
      <c r="O5" s="1">
        <f t="shared" si="1"/>
        <v>1.2726998727936263</v>
      </c>
      <c r="P5" s="1">
        <f t="shared" si="1"/>
        <v>1.2698970004336019</v>
      </c>
      <c r="Q5" s="1">
        <f t="shared" si="1"/>
        <v>1.267264106561367</v>
      </c>
      <c r="R5" s="1">
        <f t="shared" si="1"/>
        <v>1.2647817481888639</v>
      </c>
      <c r="S5" s="1">
        <f t="shared" si="1"/>
        <v>1.2624336386039114</v>
      </c>
      <c r="T5" s="1">
        <f t="shared" si="1"/>
        <v>1.2602059991327963</v>
      </c>
      <c r="U5" s="1">
        <f t="shared" si="1"/>
        <v>1.2580870692258024</v>
      </c>
      <c r="V5" s="1">
        <f t="shared" si="1"/>
        <v>1.2560667306169737</v>
      </c>
      <c r="W5" s="1">
        <f t="shared" si="1"/>
        <v>1.2541362150974351</v>
      </c>
      <c r="X5" s="1">
        <f t="shared" si="1"/>
        <v>1.2522878745280337</v>
      </c>
      <c r="Y5" s="1">
        <f t="shared" si="1"/>
        <v>1.2505149978319907</v>
      </c>
      <c r="Z5" s="1">
        <f t="shared" si="1"/>
        <v>1.2488116639021125</v>
      </c>
      <c r="AA5" s="1">
        <f t="shared" si="1"/>
        <v>1.2471726222832957</v>
      </c>
      <c r="AB5" s="1">
        <f t="shared" ref="AB5:AR14" si="2">IF(AB$4/$B5&gt;5,1.7-0.5,IF(AB$4/$B5&lt;0.5,"OUT OF RANGE",1.3+0.5*(-0.2)*(LOG10(AB$4/$B5))))</f>
        <v>1.2455931955649724</v>
      </c>
      <c r="AC5" s="1">
        <f t="shared" si="2"/>
        <v>1.2440691989092989</v>
      </c>
      <c r="AD5" s="1">
        <f t="shared" si="2"/>
        <v>1.2425968732272281</v>
      </c>
      <c r="AE5" s="1">
        <f t="shared" si="2"/>
        <v>1.2411728293157671</v>
      </c>
      <c r="AF5" s="1">
        <f t="shared" si="2"/>
        <v>1.2397940008672037</v>
      </c>
      <c r="AG5" s="1">
        <f t="shared" si="2"/>
        <v>1.2384576047114058</v>
      </c>
      <c r="AH5" s="1">
        <f t="shared" si="2"/>
        <v>1.2371611069949688</v>
      </c>
      <c r="AI5" s="1">
        <f t="shared" si="2"/>
        <v>1.2359021942641668</v>
      </c>
      <c r="AJ5" s="1">
        <f t="shared" si="2"/>
        <v>1.2346787486224657</v>
      </c>
      <c r="AK5" s="1">
        <f t="shared" si="2"/>
        <v>1.2334888262924948</v>
      </c>
      <c r="AL5" s="1">
        <f t="shared" si="2"/>
        <v>1.2323306390375133</v>
      </c>
      <c r="AM5" s="1">
        <f t="shared" si="2"/>
        <v>1.2312025379965446</v>
      </c>
      <c r="AN5" s="1">
        <f t="shared" si="2"/>
        <v>1.2301029995663981</v>
      </c>
      <c r="AO5" s="1">
        <f t="shared" si="2"/>
        <v>1.2</v>
      </c>
      <c r="AP5" s="1">
        <f t="shared" si="2"/>
        <v>1.2</v>
      </c>
      <c r="AQ5" s="1">
        <f t="shared" si="2"/>
        <v>1.2</v>
      </c>
      <c r="AR5" s="1">
        <f t="shared" si="2"/>
        <v>1.2</v>
      </c>
      <c r="AS5" s="1">
        <f t="shared" ref="AS5:BL12" si="3">IF(AS$4/$B5&gt;5,1.7-0.5,IF(AS$4/$B5&lt;0.5,"OUT OF RANGE",1.3+0.5*(-0.2)*(LOG10(AS$4/$B5))))</f>
        <v>1.2</v>
      </c>
      <c r="AT5" s="1">
        <f t="shared" si="3"/>
        <v>1.2</v>
      </c>
      <c r="AU5" s="1">
        <f t="shared" si="3"/>
        <v>1.2</v>
      </c>
      <c r="AV5" s="1">
        <f t="shared" si="3"/>
        <v>1.2</v>
      </c>
      <c r="AW5" s="1">
        <f t="shared" si="3"/>
        <v>1.2</v>
      </c>
      <c r="AX5" s="1">
        <f t="shared" si="3"/>
        <v>1.2</v>
      </c>
      <c r="AY5" s="1">
        <f t="shared" si="3"/>
        <v>1.2</v>
      </c>
      <c r="AZ5" s="1">
        <f t="shared" si="3"/>
        <v>1.2</v>
      </c>
      <c r="BA5" s="1">
        <f t="shared" si="3"/>
        <v>1.2</v>
      </c>
      <c r="BB5" s="1">
        <f t="shared" si="3"/>
        <v>1.2</v>
      </c>
      <c r="BC5" s="1">
        <f t="shared" si="3"/>
        <v>1.2</v>
      </c>
      <c r="BD5" s="1">
        <f t="shared" si="3"/>
        <v>1.2</v>
      </c>
      <c r="BE5" s="1">
        <f t="shared" si="3"/>
        <v>1.2</v>
      </c>
      <c r="BF5" s="1">
        <f t="shared" si="3"/>
        <v>1.2</v>
      </c>
      <c r="BG5" s="1">
        <f t="shared" si="3"/>
        <v>1.2</v>
      </c>
      <c r="BH5" s="1">
        <f t="shared" si="3"/>
        <v>1.2</v>
      </c>
      <c r="BI5" s="1">
        <f t="shared" si="3"/>
        <v>1.2</v>
      </c>
      <c r="BJ5" s="1">
        <f t="shared" si="3"/>
        <v>1.2</v>
      </c>
      <c r="BK5" s="1">
        <f t="shared" si="3"/>
        <v>1.2</v>
      </c>
      <c r="BL5" s="1">
        <f t="shared" si="3"/>
        <v>1.2</v>
      </c>
      <c r="BM5" s="1">
        <f t="shared" ref="BL5:CD18" si="4">IF(BM$4/$B5&gt;5,1.7-0.5,IF(BM$4/$B5&lt;0.5,"OUT OF RANGE",1.3+0.5*(-0.2)*(LOG10(BM$4/$B5))))</f>
        <v>1.2</v>
      </c>
      <c r="BN5" s="1">
        <f t="shared" si="4"/>
        <v>1.2</v>
      </c>
      <c r="BO5" s="1">
        <f t="shared" si="4"/>
        <v>1.2</v>
      </c>
      <c r="BP5" s="1">
        <f t="shared" si="4"/>
        <v>1.2</v>
      </c>
      <c r="BQ5" s="1">
        <f t="shared" si="4"/>
        <v>1.2</v>
      </c>
      <c r="BR5" s="1">
        <f t="shared" si="4"/>
        <v>1.2</v>
      </c>
      <c r="BS5" s="1">
        <f t="shared" si="4"/>
        <v>1.2</v>
      </c>
      <c r="BT5" s="1">
        <f t="shared" si="4"/>
        <v>1.2</v>
      </c>
      <c r="BU5" s="1">
        <f t="shared" si="4"/>
        <v>1.2</v>
      </c>
      <c r="BV5" s="1">
        <f t="shared" si="4"/>
        <v>1.2</v>
      </c>
      <c r="BW5" s="1">
        <f t="shared" si="4"/>
        <v>1.2</v>
      </c>
      <c r="BX5" s="1">
        <f t="shared" si="4"/>
        <v>1.2</v>
      </c>
      <c r="BY5" s="1">
        <f t="shared" si="4"/>
        <v>1.2</v>
      </c>
      <c r="BZ5" s="1">
        <f t="shared" si="4"/>
        <v>1.2</v>
      </c>
      <c r="CA5" s="1">
        <f t="shared" si="4"/>
        <v>1.2</v>
      </c>
      <c r="CB5" s="1">
        <f t="shared" si="4"/>
        <v>1.2</v>
      </c>
      <c r="CC5" s="1">
        <f t="shared" si="4"/>
        <v>1.2</v>
      </c>
      <c r="CD5" s="1">
        <f t="shared" si="4"/>
        <v>1.2</v>
      </c>
    </row>
    <row r="6" spans="2:82" x14ac:dyDescent="0.2">
      <c r="B6">
        <v>1300</v>
      </c>
      <c r="C6" s="1" t="str">
        <f t="shared" si="0"/>
        <v>OUT OF RANGE</v>
      </c>
      <c r="D6" s="1" t="str">
        <f t="shared" si="1"/>
        <v>OUT OF RANGE</v>
      </c>
      <c r="E6" s="1">
        <f t="shared" si="1"/>
        <v>1.3238882088915138</v>
      </c>
      <c r="F6" s="1">
        <f t="shared" si="1"/>
        <v>1.3159700842867512</v>
      </c>
      <c r="G6" s="1">
        <f t="shared" si="1"/>
        <v>1.3092754053236899</v>
      </c>
      <c r="H6" s="1">
        <f t="shared" si="1"/>
        <v>1.3034762106259212</v>
      </c>
      <c r="I6" s="1">
        <f t="shared" si="1"/>
        <v>1.298360958381183</v>
      </c>
      <c r="J6" s="1">
        <f t="shared" si="1"/>
        <v>1.2937852093251156</v>
      </c>
      <c r="K6" s="1">
        <f t="shared" si="1"/>
        <v>1.2896459408092931</v>
      </c>
      <c r="L6" s="1">
        <f t="shared" si="1"/>
        <v>1.285867084720353</v>
      </c>
      <c r="M6" s="1">
        <f t="shared" si="1"/>
        <v>1.2823908740944319</v>
      </c>
      <c r="N6" s="1">
        <f t="shared" si="1"/>
        <v>1.2791724057572917</v>
      </c>
      <c r="O6" s="1">
        <f t="shared" si="1"/>
        <v>1.2761760834195475</v>
      </c>
      <c r="P6" s="1">
        <f t="shared" si="1"/>
        <v>1.2733732110595231</v>
      </c>
      <c r="Q6" s="1">
        <f t="shared" si="1"/>
        <v>1.2707403171872882</v>
      </c>
      <c r="R6" s="1">
        <f t="shared" si="1"/>
        <v>1.2682579588147851</v>
      </c>
      <c r="S6" s="1">
        <f t="shared" si="1"/>
        <v>1.2659098492298326</v>
      </c>
      <c r="T6" s="1">
        <f t="shared" si="1"/>
        <v>1.2636822097587175</v>
      </c>
      <c r="U6" s="1">
        <f t="shared" si="1"/>
        <v>1.2615632798517238</v>
      </c>
      <c r="V6" s="1">
        <f t="shared" si="1"/>
        <v>1.2595429412428949</v>
      </c>
      <c r="W6" s="1">
        <f t="shared" si="1"/>
        <v>1.2576124257233563</v>
      </c>
      <c r="X6" s="1">
        <f t="shared" si="1"/>
        <v>1.2557640851539551</v>
      </c>
      <c r="Y6" s="1">
        <f t="shared" si="1"/>
        <v>1.2539912084579119</v>
      </c>
      <c r="Z6" s="1">
        <f t="shared" si="1"/>
        <v>1.2522878745280337</v>
      </c>
      <c r="AA6" s="1">
        <f t="shared" si="1"/>
        <v>1.2506488329092169</v>
      </c>
      <c r="AB6" s="1">
        <f t="shared" si="2"/>
        <v>1.2490694061908936</v>
      </c>
      <c r="AC6" s="1">
        <f t="shared" si="2"/>
        <v>1.2475454095352201</v>
      </c>
      <c r="AD6" s="1">
        <f t="shared" si="2"/>
        <v>1.2460730838531493</v>
      </c>
      <c r="AE6" s="1">
        <f t="shared" si="2"/>
        <v>1.2446490399416883</v>
      </c>
      <c r="AF6" s="1">
        <f t="shared" si="2"/>
        <v>1.2432702114931251</v>
      </c>
      <c r="AG6" s="1">
        <f t="shared" si="2"/>
        <v>1.2419338153373269</v>
      </c>
      <c r="AH6" s="1">
        <f t="shared" si="2"/>
        <v>1.24063731762089</v>
      </c>
      <c r="AI6" s="1">
        <f t="shared" si="2"/>
        <v>1.239378404890088</v>
      </c>
      <c r="AJ6" s="1">
        <f t="shared" si="2"/>
        <v>1.2381549592483869</v>
      </c>
      <c r="AK6" s="1">
        <f t="shared" si="2"/>
        <v>1.2369650369184162</v>
      </c>
      <c r="AL6" s="1">
        <f t="shared" si="2"/>
        <v>1.2358068496634347</v>
      </c>
      <c r="AM6" s="1">
        <f t="shared" si="2"/>
        <v>1.2346787486224657</v>
      </c>
      <c r="AN6" s="1">
        <f t="shared" si="2"/>
        <v>1.2335792101923193</v>
      </c>
      <c r="AO6" s="1">
        <f t="shared" si="2"/>
        <v>1.232506823653142</v>
      </c>
      <c r="AP6" s="1">
        <f t="shared" si="2"/>
        <v>1.2314602802853256</v>
      </c>
      <c r="AQ6" s="1">
        <f t="shared" si="2"/>
        <v>1.230438363767157</v>
      </c>
      <c r="AR6" s="1">
        <f t="shared" si="2"/>
        <v>1.2</v>
      </c>
      <c r="AS6" s="1">
        <f t="shared" si="3"/>
        <v>1.2</v>
      </c>
      <c r="AT6" s="1">
        <f t="shared" si="3"/>
        <v>1.2</v>
      </c>
      <c r="AU6" s="1">
        <f t="shared" si="3"/>
        <v>1.2</v>
      </c>
      <c r="AV6" s="1">
        <f t="shared" si="3"/>
        <v>1.2</v>
      </c>
      <c r="AW6" s="1">
        <f t="shared" si="3"/>
        <v>1.2</v>
      </c>
      <c r="AX6" s="1">
        <f t="shared" si="3"/>
        <v>1.2</v>
      </c>
      <c r="AY6" s="1">
        <f t="shared" si="3"/>
        <v>1.2</v>
      </c>
      <c r="AZ6" s="1">
        <f t="shared" si="3"/>
        <v>1.2</v>
      </c>
      <c r="BA6" s="1">
        <f t="shared" si="3"/>
        <v>1.2</v>
      </c>
      <c r="BB6" s="1">
        <f t="shared" si="3"/>
        <v>1.2</v>
      </c>
      <c r="BC6" s="1">
        <f t="shared" si="3"/>
        <v>1.2</v>
      </c>
      <c r="BD6" s="1">
        <f t="shared" si="3"/>
        <v>1.2</v>
      </c>
      <c r="BE6" s="1">
        <f t="shared" si="3"/>
        <v>1.2</v>
      </c>
      <c r="BF6" s="1">
        <f t="shared" si="3"/>
        <v>1.2</v>
      </c>
      <c r="BG6" s="1">
        <f t="shared" si="3"/>
        <v>1.2</v>
      </c>
      <c r="BH6" s="1">
        <f t="shared" si="3"/>
        <v>1.2</v>
      </c>
      <c r="BI6" s="1">
        <f t="shared" si="3"/>
        <v>1.2</v>
      </c>
      <c r="BJ6" s="1">
        <f t="shared" si="3"/>
        <v>1.2</v>
      </c>
      <c r="BK6" s="1">
        <f t="shared" si="3"/>
        <v>1.2</v>
      </c>
      <c r="BL6" s="1">
        <f t="shared" si="4"/>
        <v>1.2</v>
      </c>
      <c r="BM6" s="1">
        <f t="shared" si="4"/>
        <v>1.2</v>
      </c>
      <c r="BN6" s="1">
        <f t="shared" si="4"/>
        <v>1.2</v>
      </c>
      <c r="BO6" s="1">
        <f t="shared" si="4"/>
        <v>1.2</v>
      </c>
      <c r="BP6" s="1">
        <f t="shared" si="4"/>
        <v>1.2</v>
      </c>
      <c r="BQ6" s="1">
        <f t="shared" si="4"/>
        <v>1.2</v>
      </c>
      <c r="BR6" s="1">
        <f t="shared" si="4"/>
        <v>1.2</v>
      </c>
      <c r="BS6" s="1">
        <f t="shared" si="4"/>
        <v>1.2</v>
      </c>
      <c r="BT6" s="1">
        <f t="shared" si="4"/>
        <v>1.2</v>
      </c>
      <c r="BU6" s="1">
        <f t="shared" si="4"/>
        <v>1.2</v>
      </c>
      <c r="BV6" s="1">
        <f t="shared" si="4"/>
        <v>1.2</v>
      </c>
      <c r="BW6" s="1">
        <f t="shared" si="4"/>
        <v>1.2</v>
      </c>
      <c r="BX6" s="1">
        <f t="shared" si="4"/>
        <v>1.2</v>
      </c>
      <c r="BY6" s="1">
        <f t="shared" si="4"/>
        <v>1.2</v>
      </c>
      <c r="BZ6" s="1">
        <f t="shared" si="4"/>
        <v>1.2</v>
      </c>
      <c r="CA6" s="1">
        <f t="shared" si="4"/>
        <v>1.2</v>
      </c>
      <c r="CB6" s="1">
        <f t="shared" si="4"/>
        <v>1.2</v>
      </c>
      <c r="CC6" s="1">
        <f t="shared" si="4"/>
        <v>1.2</v>
      </c>
      <c r="CD6" s="1">
        <f t="shared" si="4"/>
        <v>1.2</v>
      </c>
    </row>
    <row r="7" spans="2:82" x14ac:dyDescent="0.2">
      <c r="B7">
        <v>1400</v>
      </c>
      <c r="C7" s="1" t="str">
        <f t="shared" si="0"/>
        <v>OUT OF RANGE</v>
      </c>
      <c r="D7" s="1" t="str">
        <f t="shared" si="1"/>
        <v>OUT OF RANGE</v>
      </c>
      <c r="E7" s="1">
        <f t="shared" si="1"/>
        <v>1.3271066772286539</v>
      </c>
      <c r="F7" s="1">
        <f t="shared" si="1"/>
        <v>1.3191885526238913</v>
      </c>
      <c r="G7" s="1">
        <f t="shared" si="1"/>
        <v>1.31249387366083</v>
      </c>
      <c r="H7" s="1">
        <f t="shared" si="1"/>
        <v>1.3066946789630614</v>
      </c>
      <c r="I7" s="1">
        <f t="shared" si="1"/>
        <v>1.3015794267183232</v>
      </c>
      <c r="J7" s="1">
        <f t="shared" si="1"/>
        <v>1.2970036776622558</v>
      </c>
      <c r="K7" s="1">
        <f t="shared" si="1"/>
        <v>1.2928644091464332</v>
      </c>
      <c r="L7" s="1">
        <f t="shared" si="1"/>
        <v>1.2890855530574932</v>
      </c>
      <c r="M7" s="1">
        <f t="shared" si="1"/>
        <v>1.285609342431572</v>
      </c>
      <c r="N7" s="1">
        <f t="shared" si="1"/>
        <v>1.2823908740944319</v>
      </c>
      <c r="O7" s="1">
        <f t="shared" si="1"/>
        <v>1.2793945517566876</v>
      </c>
      <c r="P7" s="1">
        <f t="shared" si="1"/>
        <v>1.2765916793966632</v>
      </c>
      <c r="Q7" s="1">
        <f t="shared" si="1"/>
        <v>1.2739587855244283</v>
      </c>
      <c r="R7" s="1">
        <f t="shared" si="1"/>
        <v>1.2714764271519252</v>
      </c>
      <c r="S7" s="1">
        <f t="shared" si="1"/>
        <v>1.2691283175669728</v>
      </c>
      <c r="T7" s="1">
        <f t="shared" si="1"/>
        <v>1.2669006780958576</v>
      </c>
      <c r="U7" s="1">
        <f t="shared" si="1"/>
        <v>1.2647817481888639</v>
      </c>
      <c r="V7" s="1">
        <f t="shared" si="1"/>
        <v>1.262761409580035</v>
      </c>
      <c r="W7" s="1">
        <f t="shared" si="1"/>
        <v>1.2608308940604964</v>
      </c>
      <c r="X7" s="1">
        <f t="shared" si="1"/>
        <v>1.2589825534910952</v>
      </c>
      <c r="Y7" s="1">
        <f t="shared" si="1"/>
        <v>1.257209676795052</v>
      </c>
      <c r="Z7" s="1">
        <f t="shared" si="1"/>
        <v>1.255506342865174</v>
      </c>
      <c r="AA7" s="1">
        <f t="shared" si="1"/>
        <v>1.253867301246357</v>
      </c>
      <c r="AB7" s="1">
        <f t="shared" si="2"/>
        <v>1.2522878745280337</v>
      </c>
      <c r="AC7" s="1">
        <f t="shared" si="2"/>
        <v>1.2507638778723602</v>
      </c>
      <c r="AD7" s="1">
        <f t="shared" si="2"/>
        <v>1.2492915521902894</v>
      </c>
      <c r="AE7" s="1">
        <f t="shared" si="2"/>
        <v>1.2478675082788284</v>
      </c>
      <c r="AF7" s="1">
        <f t="shared" si="2"/>
        <v>1.2464886798302652</v>
      </c>
      <c r="AG7" s="1">
        <f t="shared" si="2"/>
        <v>1.2451522836744671</v>
      </c>
      <c r="AH7" s="1">
        <f t="shared" si="2"/>
        <v>1.2438557859580301</v>
      </c>
      <c r="AI7" s="1">
        <f t="shared" si="2"/>
        <v>1.2425968732272281</v>
      </c>
      <c r="AJ7" s="1">
        <f t="shared" si="2"/>
        <v>1.241373427585527</v>
      </c>
      <c r="AK7" s="1">
        <f t="shared" si="2"/>
        <v>1.2401835052555563</v>
      </c>
      <c r="AL7" s="1">
        <f t="shared" si="2"/>
        <v>1.2390253180005748</v>
      </c>
      <c r="AM7" s="1">
        <f t="shared" si="2"/>
        <v>1.2378972169596059</v>
      </c>
      <c r="AN7" s="1">
        <f t="shared" si="2"/>
        <v>1.2367976785294594</v>
      </c>
      <c r="AO7" s="1">
        <f t="shared" si="2"/>
        <v>1.2357252919902821</v>
      </c>
      <c r="AP7" s="1">
        <f t="shared" si="2"/>
        <v>1.2346787486224657</v>
      </c>
      <c r="AQ7" s="1">
        <f t="shared" si="2"/>
        <v>1.2336568321042971</v>
      </c>
      <c r="AR7" s="1">
        <f t="shared" si="2"/>
        <v>1.2326584100136371</v>
      </c>
      <c r="AS7" s="1">
        <f t="shared" si="3"/>
        <v>1.2316824262847215</v>
      </c>
      <c r="AT7" s="1">
        <f t="shared" si="3"/>
        <v>1.2307278944940983</v>
      </c>
      <c r="AU7" s="1">
        <f t="shared" si="3"/>
        <v>1.2</v>
      </c>
      <c r="AV7" s="1">
        <f t="shared" si="3"/>
        <v>1.2</v>
      </c>
      <c r="AW7" s="1">
        <f t="shared" si="3"/>
        <v>1.2</v>
      </c>
      <c r="AX7" s="1">
        <f t="shared" si="3"/>
        <v>1.2</v>
      </c>
      <c r="AY7" s="1">
        <f t="shared" si="3"/>
        <v>1.2</v>
      </c>
      <c r="AZ7" s="1">
        <f t="shared" si="3"/>
        <v>1.2</v>
      </c>
      <c r="BA7" s="1">
        <f t="shared" si="3"/>
        <v>1.2</v>
      </c>
      <c r="BB7" s="1">
        <f t="shared" si="3"/>
        <v>1.2</v>
      </c>
      <c r="BC7" s="1">
        <f t="shared" si="3"/>
        <v>1.2</v>
      </c>
      <c r="BD7" s="1">
        <f t="shared" si="3"/>
        <v>1.2</v>
      </c>
      <c r="BE7" s="1">
        <f t="shared" si="3"/>
        <v>1.2</v>
      </c>
      <c r="BF7" s="1">
        <f t="shared" si="3"/>
        <v>1.2</v>
      </c>
      <c r="BG7" s="1">
        <f t="shared" si="3"/>
        <v>1.2</v>
      </c>
      <c r="BH7" s="1">
        <f t="shared" si="3"/>
        <v>1.2</v>
      </c>
      <c r="BI7" s="1">
        <f t="shared" si="3"/>
        <v>1.2</v>
      </c>
      <c r="BJ7" s="1">
        <f t="shared" si="3"/>
        <v>1.2</v>
      </c>
      <c r="BK7" s="1">
        <f t="shared" si="3"/>
        <v>1.2</v>
      </c>
      <c r="BL7" s="1">
        <f t="shared" si="4"/>
        <v>1.2</v>
      </c>
      <c r="BM7" s="1">
        <f t="shared" si="4"/>
        <v>1.2</v>
      </c>
      <c r="BN7" s="1">
        <f t="shared" si="4"/>
        <v>1.2</v>
      </c>
      <c r="BO7" s="1">
        <f t="shared" si="4"/>
        <v>1.2</v>
      </c>
      <c r="BP7" s="1">
        <f t="shared" si="4"/>
        <v>1.2</v>
      </c>
      <c r="BQ7" s="1">
        <f t="shared" si="4"/>
        <v>1.2</v>
      </c>
      <c r="BR7" s="1">
        <f t="shared" si="4"/>
        <v>1.2</v>
      </c>
      <c r="BS7" s="1">
        <f t="shared" si="4"/>
        <v>1.2</v>
      </c>
      <c r="BT7" s="1">
        <f t="shared" si="4"/>
        <v>1.2</v>
      </c>
      <c r="BU7" s="1">
        <f t="shared" si="4"/>
        <v>1.2</v>
      </c>
      <c r="BV7" s="1">
        <f t="shared" si="4"/>
        <v>1.2</v>
      </c>
      <c r="BW7" s="1">
        <f t="shared" si="4"/>
        <v>1.2</v>
      </c>
      <c r="BX7" s="1">
        <f t="shared" si="4"/>
        <v>1.2</v>
      </c>
      <c r="BY7" s="1">
        <f t="shared" si="4"/>
        <v>1.2</v>
      </c>
      <c r="BZ7" s="1">
        <f t="shared" si="4"/>
        <v>1.2</v>
      </c>
      <c r="CA7" s="1">
        <f t="shared" si="4"/>
        <v>1.2</v>
      </c>
      <c r="CB7" s="1">
        <f t="shared" si="4"/>
        <v>1.2</v>
      </c>
      <c r="CC7" s="1">
        <f t="shared" si="4"/>
        <v>1.2</v>
      </c>
      <c r="CD7" s="1">
        <f t="shared" si="4"/>
        <v>1.2</v>
      </c>
    </row>
    <row r="8" spans="2:82" x14ac:dyDescent="0.2">
      <c r="B8">
        <v>1500</v>
      </c>
      <c r="C8" s="1" t="str">
        <f t="shared" si="0"/>
        <v>OUT OF RANGE</v>
      </c>
      <c r="D8" s="1" t="str">
        <f t="shared" si="1"/>
        <v>OUT OF RANGE</v>
      </c>
      <c r="E8" s="1">
        <f t="shared" si="1"/>
        <v>1.3301029995663982</v>
      </c>
      <c r="F8" s="1">
        <f t="shared" si="1"/>
        <v>1.3221848749616356</v>
      </c>
      <c r="G8" s="1">
        <f t="shared" si="1"/>
        <v>1.3154901959985743</v>
      </c>
      <c r="H8" s="1">
        <f t="shared" si="1"/>
        <v>1.3096910013008056</v>
      </c>
      <c r="I8" s="1">
        <f t="shared" si="1"/>
        <v>1.3045757490560677</v>
      </c>
      <c r="J8" s="1">
        <f t="shared" si="1"/>
        <v>1.3</v>
      </c>
      <c r="K8" s="1">
        <f t="shared" si="1"/>
        <v>1.2958607314841775</v>
      </c>
      <c r="L8" s="1">
        <f t="shared" si="1"/>
        <v>1.2920818753952377</v>
      </c>
      <c r="M8" s="1">
        <f t="shared" si="1"/>
        <v>1.2886056647693163</v>
      </c>
      <c r="N8" s="1">
        <f t="shared" si="1"/>
        <v>1.2853871964321761</v>
      </c>
      <c r="O8" s="1">
        <f t="shared" si="1"/>
        <v>1.2823908740944319</v>
      </c>
      <c r="P8" s="1">
        <f t="shared" si="1"/>
        <v>1.2795880017344077</v>
      </c>
      <c r="Q8" s="1">
        <f t="shared" si="1"/>
        <v>1.2769551078621726</v>
      </c>
      <c r="R8" s="1">
        <f t="shared" si="1"/>
        <v>1.2744727494896695</v>
      </c>
      <c r="S8" s="1">
        <f t="shared" si="1"/>
        <v>1.2721246399047172</v>
      </c>
      <c r="T8" s="1">
        <f t="shared" si="1"/>
        <v>1.2698970004336019</v>
      </c>
      <c r="U8" s="1">
        <f t="shared" si="1"/>
        <v>1.2677780705266082</v>
      </c>
      <c r="V8" s="1">
        <f t="shared" si="1"/>
        <v>1.2657577319177795</v>
      </c>
      <c r="W8" s="1">
        <f t="shared" si="1"/>
        <v>1.2638272163982407</v>
      </c>
      <c r="X8" s="1">
        <f t="shared" si="1"/>
        <v>1.2619788758288395</v>
      </c>
      <c r="Y8" s="1">
        <f t="shared" si="1"/>
        <v>1.2602059991327963</v>
      </c>
      <c r="Z8" s="1">
        <f t="shared" si="1"/>
        <v>1.2585026652029183</v>
      </c>
      <c r="AA8" s="1">
        <f t="shared" si="1"/>
        <v>1.2568636235841013</v>
      </c>
      <c r="AB8" s="1">
        <f t="shared" si="2"/>
        <v>1.2552841968657782</v>
      </c>
      <c r="AC8" s="1">
        <f t="shared" si="2"/>
        <v>1.2537602002101045</v>
      </c>
      <c r="AD8" s="1">
        <f t="shared" si="2"/>
        <v>1.2522878745280337</v>
      </c>
      <c r="AE8" s="1">
        <f t="shared" si="2"/>
        <v>1.2508638306165727</v>
      </c>
      <c r="AF8" s="1">
        <f t="shared" si="2"/>
        <v>1.2494850021680095</v>
      </c>
      <c r="AG8" s="1">
        <f t="shared" si="2"/>
        <v>1.2481486060122113</v>
      </c>
      <c r="AH8" s="1">
        <f t="shared" si="2"/>
        <v>1.2468521082957746</v>
      </c>
      <c r="AI8" s="1">
        <f t="shared" si="2"/>
        <v>1.2455931955649724</v>
      </c>
      <c r="AJ8" s="1">
        <f t="shared" si="2"/>
        <v>1.2443697499232713</v>
      </c>
      <c r="AK8" s="1">
        <f t="shared" si="2"/>
        <v>1.2431798275933006</v>
      </c>
      <c r="AL8" s="1">
        <f t="shared" si="2"/>
        <v>1.2420216403383191</v>
      </c>
      <c r="AM8" s="1">
        <f t="shared" si="2"/>
        <v>1.2408935392973501</v>
      </c>
      <c r="AN8" s="1">
        <f t="shared" si="2"/>
        <v>1.2397940008672037</v>
      </c>
      <c r="AO8" s="1">
        <f t="shared" si="2"/>
        <v>1.2387216143280264</v>
      </c>
      <c r="AP8" s="1">
        <f t="shared" si="2"/>
        <v>1.23767507096021</v>
      </c>
      <c r="AQ8" s="1">
        <f t="shared" si="2"/>
        <v>1.2366531544420414</v>
      </c>
      <c r="AR8" s="1">
        <f t="shared" si="2"/>
        <v>1.2356547323513813</v>
      </c>
      <c r="AS8" s="1">
        <f t="shared" si="3"/>
        <v>1.2346787486224657</v>
      </c>
      <c r="AT8" s="1">
        <f t="shared" si="3"/>
        <v>1.2337242168318427</v>
      </c>
      <c r="AU8" s="1">
        <f t="shared" si="3"/>
        <v>1.2327902142064282</v>
      </c>
      <c r="AV8" s="1">
        <f t="shared" si="3"/>
        <v>1.2318758762624413</v>
      </c>
      <c r="AW8" s="1">
        <f t="shared" si="3"/>
        <v>1.2309803919971487</v>
      </c>
      <c r="AX8" s="1">
        <f t="shared" si="3"/>
        <v>1.2301029995663981</v>
      </c>
      <c r="AY8" s="1">
        <f t="shared" si="3"/>
        <v>1.2</v>
      </c>
      <c r="AZ8" s="1">
        <f t="shared" si="3"/>
        <v>1.2</v>
      </c>
      <c r="BA8" s="1">
        <f t="shared" si="3"/>
        <v>1.2</v>
      </c>
      <c r="BB8" s="1">
        <f t="shared" si="3"/>
        <v>1.2</v>
      </c>
      <c r="BC8" s="1">
        <f t="shared" si="3"/>
        <v>1.2</v>
      </c>
      <c r="BD8" s="1">
        <f t="shared" si="3"/>
        <v>1.2</v>
      </c>
      <c r="BE8" s="1">
        <f t="shared" si="3"/>
        <v>1.2</v>
      </c>
      <c r="BF8" s="1">
        <f t="shared" si="3"/>
        <v>1.2</v>
      </c>
      <c r="BG8" s="1">
        <f t="shared" si="3"/>
        <v>1.2</v>
      </c>
      <c r="BH8" s="1">
        <f t="shared" si="3"/>
        <v>1.2</v>
      </c>
      <c r="BI8" s="1">
        <f t="shared" si="3"/>
        <v>1.2</v>
      </c>
      <c r="BJ8" s="1">
        <f t="shared" si="3"/>
        <v>1.2</v>
      </c>
      <c r="BK8" s="1">
        <f t="shared" si="3"/>
        <v>1.2</v>
      </c>
      <c r="BL8" s="1">
        <f t="shared" si="4"/>
        <v>1.2</v>
      </c>
      <c r="BM8" s="1">
        <f t="shared" si="4"/>
        <v>1.2</v>
      </c>
      <c r="BN8" s="1">
        <f t="shared" si="4"/>
        <v>1.2</v>
      </c>
      <c r="BO8" s="1">
        <f t="shared" si="4"/>
        <v>1.2</v>
      </c>
      <c r="BP8" s="1">
        <f t="shared" si="4"/>
        <v>1.2</v>
      </c>
      <c r="BQ8" s="1">
        <f t="shared" si="4"/>
        <v>1.2</v>
      </c>
      <c r="BR8" s="1">
        <f t="shared" si="4"/>
        <v>1.2</v>
      </c>
      <c r="BS8" s="1">
        <f t="shared" si="4"/>
        <v>1.2</v>
      </c>
      <c r="BT8" s="1">
        <f t="shared" si="4"/>
        <v>1.2</v>
      </c>
      <c r="BU8" s="1">
        <f t="shared" si="4"/>
        <v>1.2</v>
      </c>
      <c r="BV8" s="1">
        <f t="shared" si="4"/>
        <v>1.2</v>
      </c>
      <c r="BW8" s="1">
        <f t="shared" si="4"/>
        <v>1.2</v>
      </c>
      <c r="BX8" s="1">
        <f t="shared" si="4"/>
        <v>1.2</v>
      </c>
      <c r="BY8" s="1">
        <f t="shared" si="4"/>
        <v>1.2</v>
      </c>
      <c r="BZ8" s="1">
        <f t="shared" si="4"/>
        <v>1.2</v>
      </c>
      <c r="CA8" s="1">
        <f t="shared" si="4"/>
        <v>1.2</v>
      </c>
      <c r="CB8" s="1">
        <f t="shared" si="4"/>
        <v>1.2</v>
      </c>
      <c r="CC8" s="1">
        <f t="shared" si="4"/>
        <v>1.2</v>
      </c>
      <c r="CD8" s="1">
        <f t="shared" si="4"/>
        <v>1.2</v>
      </c>
    </row>
    <row r="9" spans="2:82" x14ac:dyDescent="0.2">
      <c r="B9">
        <v>1600</v>
      </c>
      <c r="C9" s="1" t="str">
        <f t="shared" si="0"/>
        <v>OUT OF RANGE</v>
      </c>
      <c r="D9" s="1" t="str">
        <f t="shared" si="1"/>
        <v>OUT OF RANGE</v>
      </c>
      <c r="E9" s="1" t="str">
        <f t="shared" si="1"/>
        <v>OUT OF RANGE</v>
      </c>
      <c r="F9" s="1">
        <f t="shared" si="1"/>
        <v>1.32498774732166</v>
      </c>
      <c r="G9" s="1">
        <f t="shared" si="1"/>
        <v>1.3182930683585987</v>
      </c>
      <c r="H9" s="1">
        <f t="shared" si="1"/>
        <v>1.31249387366083</v>
      </c>
      <c r="I9" s="1">
        <f t="shared" si="1"/>
        <v>1.3073786214160918</v>
      </c>
      <c r="J9" s="1">
        <f t="shared" si="1"/>
        <v>1.3028028723600245</v>
      </c>
      <c r="K9" s="1">
        <f t="shared" si="1"/>
        <v>1.2986636038442019</v>
      </c>
      <c r="L9" s="1">
        <f t="shared" si="1"/>
        <v>1.2948847477552619</v>
      </c>
      <c r="M9" s="1">
        <f t="shared" si="1"/>
        <v>1.2914085371293407</v>
      </c>
      <c r="N9" s="1">
        <f t="shared" si="1"/>
        <v>1.2881900687922005</v>
      </c>
      <c r="O9" s="1">
        <f t="shared" si="1"/>
        <v>1.2851937464544563</v>
      </c>
      <c r="P9" s="1">
        <f t="shared" si="1"/>
        <v>1.2823908740944319</v>
      </c>
      <c r="Q9" s="1">
        <f t="shared" si="1"/>
        <v>1.279757980222197</v>
      </c>
      <c r="R9" s="1">
        <f t="shared" si="1"/>
        <v>1.2772756218496939</v>
      </c>
      <c r="S9" s="1">
        <f t="shared" ref="S9:AH29" si="5">IF(S$4/$B9&gt;5,1.7-0.5,IF(S$4/$B9&lt;0.5,"OUT OF RANGE",1.3+0.5*(-0.2)*(LOG10(S$4/$B9))))</f>
        <v>1.2749275122647414</v>
      </c>
      <c r="T9" s="1">
        <f t="shared" si="5"/>
        <v>1.2726998727936263</v>
      </c>
      <c r="U9" s="1">
        <f t="shared" si="5"/>
        <v>1.2705809428866324</v>
      </c>
      <c r="V9" s="1">
        <f t="shared" si="5"/>
        <v>1.2685606042778037</v>
      </c>
      <c r="W9" s="1">
        <f t="shared" si="5"/>
        <v>1.2666300887582651</v>
      </c>
      <c r="X9" s="1">
        <f t="shared" si="5"/>
        <v>1.2647817481888639</v>
      </c>
      <c r="Y9" s="1">
        <f t="shared" si="5"/>
        <v>1.2630088714928207</v>
      </c>
      <c r="Z9" s="1">
        <f t="shared" si="5"/>
        <v>1.2613055375629425</v>
      </c>
      <c r="AA9" s="1">
        <f t="shared" si="5"/>
        <v>1.2596664959441257</v>
      </c>
      <c r="AB9" s="1">
        <f t="shared" si="5"/>
        <v>1.2580870692258024</v>
      </c>
      <c r="AC9" s="1">
        <f t="shared" si="5"/>
        <v>1.2565630725701289</v>
      </c>
      <c r="AD9" s="1">
        <f t="shared" si="5"/>
        <v>1.2550907468880581</v>
      </c>
      <c r="AE9" s="1">
        <f t="shared" si="5"/>
        <v>1.2536667029765971</v>
      </c>
      <c r="AF9" s="1">
        <f t="shared" si="5"/>
        <v>1.2522878745280337</v>
      </c>
      <c r="AG9" s="1">
        <f t="shared" si="5"/>
        <v>1.2509514783722357</v>
      </c>
      <c r="AH9" s="1">
        <f t="shared" si="5"/>
        <v>1.2496549806557988</v>
      </c>
      <c r="AI9" s="1">
        <f t="shared" si="2"/>
        <v>1.2483960679249968</v>
      </c>
      <c r="AJ9" s="1">
        <f t="shared" si="2"/>
        <v>1.2471726222832957</v>
      </c>
      <c r="AK9" s="1">
        <f t="shared" si="2"/>
        <v>1.245982699953325</v>
      </c>
      <c r="AL9" s="1">
        <f t="shared" si="2"/>
        <v>1.2448245126983433</v>
      </c>
      <c r="AM9" s="1">
        <f t="shared" si="2"/>
        <v>1.2436964116573745</v>
      </c>
      <c r="AN9" s="1">
        <f t="shared" si="2"/>
        <v>1.2425968732272281</v>
      </c>
      <c r="AO9" s="1">
        <f t="shared" si="2"/>
        <v>1.2415244866880508</v>
      </c>
      <c r="AP9" s="1">
        <f t="shared" si="2"/>
        <v>1.2404779433202344</v>
      </c>
      <c r="AQ9" s="1">
        <f t="shared" si="2"/>
        <v>1.2394560268020658</v>
      </c>
      <c r="AR9" s="1">
        <f t="shared" si="2"/>
        <v>1.2384576047114058</v>
      </c>
      <c r="AS9" s="1">
        <f t="shared" si="3"/>
        <v>1.2374816209824899</v>
      </c>
      <c r="AT9" s="1">
        <f t="shared" si="3"/>
        <v>1.2365270891918669</v>
      </c>
      <c r="AU9" s="1">
        <f t="shared" si="3"/>
        <v>1.2355930865664526</v>
      </c>
      <c r="AV9" s="1">
        <f t="shared" si="3"/>
        <v>1.2346787486224657</v>
      </c>
      <c r="AW9" s="1">
        <f t="shared" si="3"/>
        <v>1.2337832643571731</v>
      </c>
      <c r="AX9" s="1">
        <f t="shared" si="3"/>
        <v>1.2329058719264225</v>
      </c>
      <c r="AY9" s="1">
        <f t="shared" si="3"/>
        <v>1.2320458547502309</v>
      </c>
      <c r="AZ9" s="1">
        <f t="shared" si="3"/>
        <v>1.2312025379965446</v>
      </c>
      <c r="BA9" s="1">
        <f t="shared" si="3"/>
        <v>1.2303752853999455</v>
      </c>
      <c r="BB9" s="1">
        <f t="shared" si="3"/>
        <v>1.2</v>
      </c>
      <c r="BC9" s="1">
        <f t="shared" si="3"/>
        <v>1.2</v>
      </c>
      <c r="BD9" s="1">
        <f t="shared" si="3"/>
        <v>1.2</v>
      </c>
      <c r="BE9" s="1">
        <f t="shared" si="3"/>
        <v>1.2</v>
      </c>
      <c r="BF9" s="1">
        <f t="shared" si="3"/>
        <v>1.2</v>
      </c>
      <c r="BG9" s="1">
        <f t="shared" si="3"/>
        <v>1.2</v>
      </c>
      <c r="BH9" s="1">
        <f t="shared" si="3"/>
        <v>1.2</v>
      </c>
      <c r="BI9" s="1">
        <f t="shared" si="3"/>
        <v>1.2</v>
      </c>
      <c r="BJ9" s="1">
        <f t="shared" si="3"/>
        <v>1.2</v>
      </c>
      <c r="BK9" s="1">
        <f t="shared" si="3"/>
        <v>1.2</v>
      </c>
      <c r="BL9" s="1">
        <f t="shared" si="4"/>
        <v>1.2</v>
      </c>
      <c r="BM9" s="1">
        <f t="shared" si="4"/>
        <v>1.2</v>
      </c>
      <c r="BN9" s="1">
        <f t="shared" si="4"/>
        <v>1.2</v>
      </c>
      <c r="BO9" s="1">
        <f t="shared" si="4"/>
        <v>1.2</v>
      </c>
      <c r="BP9" s="1">
        <f t="shared" si="4"/>
        <v>1.2</v>
      </c>
      <c r="BQ9" s="1">
        <f t="shared" si="4"/>
        <v>1.2</v>
      </c>
      <c r="BR9" s="1">
        <f t="shared" si="4"/>
        <v>1.2</v>
      </c>
      <c r="BS9" s="1">
        <f t="shared" si="4"/>
        <v>1.2</v>
      </c>
      <c r="BT9" s="1">
        <f t="shared" si="4"/>
        <v>1.2</v>
      </c>
      <c r="BU9" s="1">
        <f t="shared" si="4"/>
        <v>1.2</v>
      </c>
      <c r="BV9" s="1">
        <f t="shared" si="4"/>
        <v>1.2</v>
      </c>
      <c r="BW9" s="1">
        <f t="shared" si="4"/>
        <v>1.2</v>
      </c>
      <c r="BX9" s="1">
        <f t="shared" si="4"/>
        <v>1.2</v>
      </c>
      <c r="BY9" s="1">
        <f t="shared" si="4"/>
        <v>1.2</v>
      </c>
      <c r="BZ9" s="1">
        <f t="shared" si="4"/>
        <v>1.2</v>
      </c>
      <c r="CA9" s="1">
        <f t="shared" si="4"/>
        <v>1.2</v>
      </c>
      <c r="CB9" s="1">
        <f t="shared" si="4"/>
        <v>1.2</v>
      </c>
      <c r="CC9" s="1">
        <f t="shared" si="4"/>
        <v>1.2</v>
      </c>
      <c r="CD9" s="1">
        <f t="shared" si="4"/>
        <v>1.2</v>
      </c>
    </row>
    <row r="10" spans="2:82" x14ac:dyDescent="0.2">
      <c r="B10">
        <v>1700</v>
      </c>
      <c r="C10" s="1" t="str">
        <f t="shared" si="0"/>
        <v>OUT OF RANGE</v>
      </c>
      <c r="D10" s="1" t="str">
        <f t="shared" si="0"/>
        <v>OUT OF RANGE</v>
      </c>
      <c r="E10" s="1" t="str">
        <f t="shared" si="0"/>
        <v>OUT OF RANGE</v>
      </c>
      <c r="F10" s="1">
        <f t="shared" si="0"/>
        <v>1.3276206411938949</v>
      </c>
      <c r="G10" s="1">
        <f t="shared" si="0"/>
        <v>1.3209259622308336</v>
      </c>
      <c r="H10" s="1">
        <f t="shared" si="0"/>
        <v>1.3151267675330649</v>
      </c>
      <c r="I10" s="1">
        <f t="shared" si="0"/>
        <v>1.3100115152883269</v>
      </c>
      <c r="J10" s="1">
        <f t="shared" si="0"/>
        <v>1.3054357662322593</v>
      </c>
      <c r="K10" s="1">
        <f t="shared" si="0"/>
        <v>1.3012964977164367</v>
      </c>
      <c r="L10" s="1">
        <f t="shared" si="0"/>
        <v>1.2975176416274967</v>
      </c>
      <c r="M10" s="1">
        <f t="shared" si="0"/>
        <v>1.2940414310015755</v>
      </c>
      <c r="N10" s="1">
        <f t="shared" si="0"/>
        <v>1.2908229626644354</v>
      </c>
      <c r="O10" s="1">
        <f t="shared" si="0"/>
        <v>1.2878266403266911</v>
      </c>
      <c r="P10" s="1">
        <f t="shared" si="0"/>
        <v>1.2850237679666667</v>
      </c>
      <c r="Q10" s="1">
        <f t="shared" si="0"/>
        <v>1.2823908740944319</v>
      </c>
      <c r="R10" s="1">
        <f t="shared" si="0"/>
        <v>1.2799085157219288</v>
      </c>
      <c r="S10" s="1">
        <f t="shared" si="5"/>
        <v>1.2775604061369763</v>
      </c>
      <c r="T10" s="1">
        <f t="shared" si="5"/>
        <v>1.2753327666658612</v>
      </c>
      <c r="U10" s="1">
        <f t="shared" si="5"/>
        <v>1.2732138367588675</v>
      </c>
      <c r="V10" s="1">
        <f t="shared" si="5"/>
        <v>1.2711934981500388</v>
      </c>
      <c r="W10" s="1">
        <f t="shared" si="5"/>
        <v>1.2692629826305</v>
      </c>
      <c r="X10" s="1">
        <f t="shared" si="5"/>
        <v>1.2674146420610988</v>
      </c>
      <c r="Y10" s="1">
        <f t="shared" si="5"/>
        <v>1.2656417653650556</v>
      </c>
      <c r="Z10" s="1">
        <f t="shared" si="5"/>
        <v>1.2639384314351776</v>
      </c>
      <c r="AA10" s="1">
        <f t="shared" si="5"/>
        <v>1.2622993898163606</v>
      </c>
      <c r="AB10" s="1">
        <f t="shared" si="2"/>
        <v>1.2607199630980375</v>
      </c>
      <c r="AC10" s="1">
        <f t="shared" si="2"/>
        <v>1.2591959664423638</v>
      </c>
      <c r="AD10" s="1">
        <f t="shared" si="2"/>
        <v>1.257723640760293</v>
      </c>
      <c r="AE10" s="1">
        <f t="shared" si="2"/>
        <v>1.256299596848832</v>
      </c>
      <c r="AF10" s="1">
        <f t="shared" si="2"/>
        <v>1.2549207684002688</v>
      </c>
      <c r="AG10" s="1">
        <f t="shared" si="2"/>
        <v>1.2535843722444706</v>
      </c>
      <c r="AH10" s="1">
        <f t="shared" si="2"/>
        <v>1.2522878745280337</v>
      </c>
      <c r="AI10" s="1">
        <f t="shared" si="2"/>
        <v>1.2510289617972317</v>
      </c>
      <c r="AJ10" s="1">
        <f t="shared" si="2"/>
        <v>1.2498055161555306</v>
      </c>
      <c r="AK10" s="1">
        <f t="shared" si="2"/>
        <v>1.2486155938255599</v>
      </c>
      <c r="AL10" s="1">
        <f t="shared" si="2"/>
        <v>1.2474574065705784</v>
      </c>
      <c r="AM10" s="1">
        <f t="shared" si="2"/>
        <v>1.2463293055296094</v>
      </c>
      <c r="AN10" s="1">
        <f t="shared" si="2"/>
        <v>1.245229767099463</v>
      </c>
      <c r="AO10" s="1">
        <f t="shared" si="2"/>
        <v>1.2441573805602857</v>
      </c>
      <c r="AP10" s="1">
        <f t="shared" si="2"/>
        <v>1.2431108371924693</v>
      </c>
      <c r="AQ10" s="1">
        <f t="shared" si="2"/>
        <v>1.2420889206743007</v>
      </c>
      <c r="AR10" s="1">
        <f t="shared" si="2"/>
        <v>1.2410904985836406</v>
      </c>
      <c r="AS10" s="1">
        <f t="shared" si="3"/>
        <v>1.240114514854725</v>
      </c>
      <c r="AT10" s="1">
        <f t="shared" si="3"/>
        <v>1.239159983064102</v>
      </c>
      <c r="AU10" s="1">
        <f t="shared" si="3"/>
        <v>1.2382259804386875</v>
      </c>
      <c r="AV10" s="1">
        <f t="shared" si="3"/>
        <v>1.2373116424947006</v>
      </c>
      <c r="AW10" s="1">
        <f t="shared" si="3"/>
        <v>1.236416158229408</v>
      </c>
      <c r="AX10" s="1">
        <f t="shared" si="3"/>
        <v>1.2355387657986574</v>
      </c>
      <c r="AY10" s="1">
        <f t="shared" si="3"/>
        <v>1.2346787486224657</v>
      </c>
      <c r="AZ10" s="1">
        <f t="shared" si="3"/>
        <v>1.2338354318687794</v>
      </c>
      <c r="BA10" s="1">
        <f t="shared" si="3"/>
        <v>1.2330081792721803</v>
      </c>
      <c r="BB10" s="1">
        <f t="shared" si="3"/>
        <v>1.2321963902499624</v>
      </c>
      <c r="BC10" s="1">
        <f t="shared" si="3"/>
        <v>1.231399497282835</v>
      </c>
      <c r="BD10" s="1">
        <f t="shared" si="3"/>
        <v>1.2306169635316393</v>
      </c>
      <c r="BE10" s="1">
        <f t="shared" si="3"/>
        <v>1.2</v>
      </c>
      <c r="BF10" s="1">
        <f t="shared" si="3"/>
        <v>1.2</v>
      </c>
      <c r="BG10" s="1">
        <f t="shared" si="3"/>
        <v>1.2</v>
      </c>
      <c r="BH10" s="1">
        <f t="shared" si="3"/>
        <v>1.2</v>
      </c>
      <c r="BI10" s="1">
        <f t="shared" si="3"/>
        <v>1.2</v>
      </c>
      <c r="BJ10" s="1">
        <f t="shared" si="3"/>
        <v>1.2</v>
      </c>
      <c r="BK10" s="1">
        <f t="shared" si="3"/>
        <v>1.2</v>
      </c>
      <c r="BL10" s="1">
        <f t="shared" si="4"/>
        <v>1.2</v>
      </c>
      <c r="BM10" s="1">
        <f t="shared" si="4"/>
        <v>1.2</v>
      </c>
      <c r="BN10" s="1">
        <f t="shared" si="4"/>
        <v>1.2</v>
      </c>
      <c r="BO10" s="1">
        <f t="shared" si="4"/>
        <v>1.2</v>
      </c>
      <c r="BP10" s="1">
        <f t="shared" si="4"/>
        <v>1.2</v>
      </c>
      <c r="BQ10" s="1">
        <f t="shared" si="4"/>
        <v>1.2</v>
      </c>
      <c r="BR10" s="1">
        <f t="shared" si="4"/>
        <v>1.2</v>
      </c>
      <c r="BS10" s="1">
        <f t="shared" si="4"/>
        <v>1.2</v>
      </c>
      <c r="BT10" s="1">
        <f t="shared" si="4"/>
        <v>1.2</v>
      </c>
      <c r="BU10" s="1">
        <f t="shared" si="4"/>
        <v>1.2</v>
      </c>
      <c r="BV10" s="1">
        <f t="shared" si="4"/>
        <v>1.2</v>
      </c>
      <c r="BW10" s="1">
        <f t="shared" si="4"/>
        <v>1.2</v>
      </c>
      <c r="BX10" s="1">
        <f t="shared" si="4"/>
        <v>1.2</v>
      </c>
      <c r="BY10" s="1">
        <f t="shared" si="4"/>
        <v>1.2</v>
      </c>
      <c r="BZ10" s="1">
        <f t="shared" si="4"/>
        <v>1.2</v>
      </c>
      <c r="CA10" s="1">
        <f t="shared" si="4"/>
        <v>1.2</v>
      </c>
      <c r="CB10" s="1">
        <f t="shared" si="4"/>
        <v>1.2</v>
      </c>
      <c r="CC10" s="1">
        <f t="shared" si="4"/>
        <v>1.2</v>
      </c>
      <c r="CD10" s="1">
        <f t="shared" si="4"/>
        <v>1.2</v>
      </c>
    </row>
    <row r="11" spans="2:82" x14ac:dyDescent="0.2">
      <c r="B11">
        <v>1800</v>
      </c>
      <c r="C11" s="1" t="str">
        <f t="shared" si="0"/>
        <v>OUT OF RANGE</v>
      </c>
      <c r="D11" s="1" t="str">
        <f t="shared" si="0"/>
        <v>OUT OF RANGE</v>
      </c>
      <c r="E11" s="1" t="str">
        <f t="shared" si="0"/>
        <v>OUT OF RANGE</v>
      </c>
      <c r="F11" s="1">
        <f t="shared" si="0"/>
        <v>1.3301029995663982</v>
      </c>
      <c r="G11" s="1">
        <f t="shared" si="0"/>
        <v>1.3234083206033369</v>
      </c>
      <c r="H11" s="1">
        <f t="shared" si="0"/>
        <v>1.3176091259055682</v>
      </c>
      <c r="I11" s="1">
        <f t="shared" si="0"/>
        <v>1.31249387366083</v>
      </c>
      <c r="J11" s="1">
        <f t="shared" si="0"/>
        <v>1.3079181246047624</v>
      </c>
      <c r="K11" s="1">
        <f t="shared" si="0"/>
        <v>1.3037788560889401</v>
      </c>
      <c r="L11" s="1">
        <f t="shared" si="0"/>
        <v>1.3</v>
      </c>
      <c r="M11" s="1">
        <f t="shared" si="0"/>
        <v>1.2965237893740789</v>
      </c>
      <c r="N11" s="1">
        <f t="shared" si="0"/>
        <v>1.2933053210369387</v>
      </c>
      <c r="O11" s="1">
        <f t="shared" si="0"/>
        <v>1.2903089986991945</v>
      </c>
      <c r="P11" s="1">
        <f t="shared" si="0"/>
        <v>1.2875061263391701</v>
      </c>
      <c r="Q11" s="1">
        <f t="shared" si="0"/>
        <v>1.2848732324669352</v>
      </c>
      <c r="R11" s="1">
        <f t="shared" si="0"/>
        <v>1.2823908740944319</v>
      </c>
      <c r="S11" s="1">
        <f t="shared" si="5"/>
        <v>1.2800427645094796</v>
      </c>
      <c r="T11" s="1">
        <f t="shared" si="5"/>
        <v>1.2778151250383645</v>
      </c>
      <c r="U11" s="1">
        <f t="shared" si="5"/>
        <v>1.2756961951313706</v>
      </c>
      <c r="V11" s="1">
        <f t="shared" si="5"/>
        <v>1.2736758565225419</v>
      </c>
      <c r="W11" s="1">
        <f t="shared" si="5"/>
        <v>1.2717453410030033</v>
      </c>
      <c r="X11" s="1">
        <f t="shared" si="5"/>
        <v>1.2698970004336019</v>
      </c>
      <c r="Y11" s="1">
        <f t="shared" si="5"/>
        <v>1.2681241237375587</v>
      </c>
      <c r="Z11" s="1">
        <f t="shared" si="5"/>
        <v>1.2664207898076807</v>
      </c>
      <c r="AA11" s="1">
        <f t="shared" si="5"/>
        <v>1.2647817481888639</v>
      </c>
      <c r="AB11" s="1">
        <f t="shared" si="2"/>
        <v>1.2632023214705406</v>
      </c>
      <c r="AC11" s="1">
        <f t="shared" si="2"/>
        <v>1.2616783248148669</v>
      </c>
      <c r="AD11" s="1">
        <f t="shared" si="2"/>
        <v>1.2602059991327963</v>
      </c>
      <c r="AE11" s="1">
        <f t="shared" si="2"/>
        <v>1.2587819552213353</v>
      </c>
      <c r="AF11" s="1">
        <f t="shared" si="2"/>
        <v>1.2574031267727719</v>
      </c>
      <c r="AG11" s="1">
        <f t="shared" si="2"/>
        <v>1.2560667306169737</v>
      </c>
      <c r="AH11" s="1">
        <f t="shared" si="2"/>
        <v>1.254770232900537</v>
      </c>
      <c r="AI11" s="1">
        <f t="shared" si="2"/>
        <v>1.253511320169735</v>
      </c>
      <c r="AJ11" s="1">
        <f t="shared" si="2"/>
        <v>1.2522878745280337</v>
      </c>
      <c r="AK11" s="1">
        <f t="shared" si="2"/>
        <v>1.251097952198063</v>
      </c>
      <c r="AL11" s="1">
        <f t="shared" si="2"/>
        <v>1.2499397649430815</v>
      </c>
      <c r="AM11" s="1">
        <f t="shared" si="2"/>
        <v>1.2488116639021125</v>
      </c>
      <c r="AN11" s="1">
        <f t="shared" si="2"/>
        <v>1.2477121254719663</v>
      </c>
      <c r="AO11" s="1">
        <f t="shared" si="2"/>
        <v>1.246639738932789</v>
      </c>
      <c r="AP11" s="1">
        <f t="shared" si="2"/>
        <v>1.2455931955649724</v>
      </c>
      <c r="AQ11" s="1">
        <f t="shared" si="2"/>
        <v>1.244571279046804</v>
      </c>
      <c r="AR11" s="1">
        <f t="shared" si="2"/>
        <v>1.2435728569561437</v>
      </c>
      <c r="AS11" s="1">
        <f t="shared" si="3"/>
        <v>1.2425968732272281</v>
      </c>
      <c r="AT11" s="1">
        <f t="shared" si="3"/>
        <v>1.2416423414366051</v>
      </c>
      <c r="AU11" s="1">
        <f t="shared" si="3"/>
        <v>1.2407083388111908</v>
      </c>
      <c r="AV11" s="1">
        <f t="shared" si="3"/>
        <v>1.2397940008672037</v>
      </c>
      <c r="AW11" s="1">
        <f t="shared" si="3"/>
        <v>1.2388985166019111</v>
      </c>
      <c r="AX11" s="1">
        <f t="shared" si="3"/>
        <v>1.2380211241711607</v>
      </c>
      <c r="AY11" s="1">
        <f t="shared" si="3"/>
        <v>1.2371611069949688</v>
      </c>
      <c r="AZ11" s="1">
        <f t="shared" si="3"/>
        <v>1.2363177902412825</v>
      </c>
      <c r="BA11" s="1">
        <f t="shared" si="3"/>
        <v>1.2354905376446836</v>
      </c>
      <c r="BB11" s="1">
        <f t="shared" si="3"/>
        <v>1.2346787486224657</v>
      </c>
      <c r="BC11" s="1">
        <f t="shared" si="3"/>
        <v>1.2338818556553381</v>
      </c>
      <c r="BD11" s="1">
        <f t="shared" si="3"/>
        <v>1.2330993219041424</v>
      </c>
      <c r="BE11" s="1">
        <f t="shared" si="3"/>
        <v>1.2323306390375133</v>
      </c>
      <c r="BF11" s="1">
        <f t="shared" si="3"/>
        <v>1.2315753252484689</v>
      </c>
      <c r="BG11" s="1">
        <f t="shared" si="3"/>
        <v>1.2308329234405482</v>
      </c>
      <c r="BH11" s="1">
        <f t="shared" si="3"/>
        <v>1.2301029995663981</v>
      </c>
      <c r="BI11" s="1">
        <f t="shared" si="3"/>
        <v>1.2</v>
      </c>
      <c r="BJ11" s="1">
        <f t="shared" si="3"/>
        <v>1.2</v>
      </c>
      <c r="BK11" s="1">
        <f t="shared" si="3"/>
        <v>1.2</v>
      </c>
      <c r="BL11" s="1">
        <f t="shared" si="4"/>
        <v>1.2</v>
      </c>
      <c r="BM11" s="1">
        <f t="shared" si="4"/>
        <v>1.2</v>
      </c>
      <c r="BN11" s="1">
        <f t="shared" si="4"/>
        <v>1.2</v>
      </c>
      <c r="BO11" s="1">
        <f t="shared" si="4"/>
        <v>1.2</v>
      </c>
      <c r="BP11" s="1">
        <f t="shared" si="4"/>
        <v>1.2</v>
      </c>
      <c r="BQ11" s="1">
        <f t="shared" si="4"/>
        <v>1.2</v>
      </c>
      <c r="BR11" s="1">
        <f t="shared" si="4"/>
        <v>1.2</v>
      </c>
      <c r="BS11" s="1">
        <f t="shared" si="4"/>
        <v>1.2</v>
      </c>
      <c r="BT11" s="1">
        <f t="shared" si="4"/>
        <v>1.2</v>
      </c>
      <c r="BU11" s="1">
        <f t="shared" si="4"/>
        <v>1.2</v>
      </c>
      <c r="BV11" s="1">
        <f t="shared" si="4"/>
        <v>1.2</v>
      </c>
      <c r="BW11" s="1">
        <f t="shared" si="4"/>
        <v>1.2</v>
      </c>
      <c r="BX11" s="1">
        <f t="shared" si="4"/>
        <v>1.2</v>
      </c>
      <c r="BY11" s="1">
        <f t="shared" si="4"/>
        <v>1.2</v>
      </c>
      <c r="BZ11" s="1">
        <f t="shared" si="4"/>
        <v>1.2</v>
      </c>
      <c r="CA11" s="1">
        <f t="shared" si="4"/>
        <v>1.2</v>
      </c>
      <c r="CB11" s="1">
        <f t="shared" si="4"/>
        <v>1.2</v>
      </c>
      <c r="CC11" s="1">
        <f t="shared" si="4"/>
        <v>1.2</v>
      </c>
      <c r="CD11" s="1">
        <f t="shared" si="4"/>
        <v>1.2</v>
      </c>
    </row>
    <row r="12" spans="2:82" x14ac:dyDescent="0.2">
      <c r="B12">
        <v>1900</v>
      </c>
      <c r="C12" s="1" t="str">
        <f t="shared" si="0"/>
        <v>OUT OF RANGE</v>
      </c>
      <c r="D12" s="1" t="str">
        <f t="shared" si="0"/>
        <v>OUT OF RANGE</v>
      </c>
      <c r="E12" s="1" t="str">
        <f t="shared" si="0"/>
        <v>OUT OF RANGE</v>
      </c>
      <c r="F12" s="1" t="str">
        <f t="shared" si="0"/>
        <v>OUT OF RANGE</v>
      </c>
      <c r="G12" s="1">
        <f t="shared" si="0"/>
        <v>1.3257564301882891</v>
      </c>
      <c r="H12" s="1">
        <f t="shared" si="0"/>
        <v>1.3199572354905205</v>
      </c>
      <c r="I12" s="1">
        <f t="shared" si="0"/>
        <v>1.3148419832457823</v>
      </c>
      <c r="J12" s="1">
        <f t="shared" si="0"/>
        <v>1.3102662341897149</v>
      </c>
      <c r="K12" s="1">
        <f t="shared" si="0"/>
        <v>1.3061269656738923</v>
      </c>
      <c r="L12" s="1">
        <f t="shared" si="0"/>
        <v>1.3023481095849523</v>
      </c>
      <c r="M12" s="1">
        <f t="shared" si="0"/>
        <v>1.2988718989590311</v>
      </c>
      <c r="N12" s="1">
        <f t="shared" si="0"/>
        <v>1.295653430621891</v>
      </c>
      <c r="O12" s="1">
        <f t="shared" si="0"/>
        <v>1.2926571082841467</v>
      </c>
      <c r="P12" s="1">
        <f t="shared" si="0"/>
        <v>1.2898542359241223</v>
      </c>
      <c r="Q12" s="1">
        <f t="shared" si="0"/>
        <v>1.2872213420518874</v>
      </c>
      <c r="R12" s="1">
        <f t="shared" si="0"/>
        <v>1.2847389836793841</v>
      </c>
      <c r="S12" s="1">
        <f t="shared" si="5"/>
        <v>1.2823908740944319</v>
      </c>
      <c r="T12" s="1">
        <f t="shared" si="5"/>
        <v>1.2801632346233167</v>
      </c>
      <c r="U12" s="1">
        <f t="shared" si="5"/>
        <v>1.2780443047163228</v>
      </c>
      <c r="V12" s="1">
        <f t="shared" si="5"/>
        <v>1.2760239661074941</v>
      </c>
      <c r="W12" s="1">
        <f t="shared" si="5"/>
        <v>1.2740934505879555</v>
      </c>
      <c r="X12" s="1">
        <f t="shared" si="5"/>
        <v>1.2722451100185541</v>
      </c>
      <c r="Y12" s="1">
        <f t="shared" si="5"/>
        <v>1.2704722333225111</v>
      </c>
      <c r="Z12" s="1">
        <f t="shared" si="5"/>
        <v>1.2687688993926329</v>
      </c>
      <c r="AA12" s="1">
        <f t="shared" si="5"/>
        <v>1.2671298577738161</v>
      </c>
      <c r="AB12" s="1">
        <f t="shared" si="2"/>
        <v>1.2655504310554928</v>
      </c>
      <c r="AC12" s="1">
        <f t="shared" si="2"/>
        <v>1.2640264343998191</v>
      </c>
      <c r="AD12" s="1">
        <f t="shared" si="2"/>
        <v>1.2625541087177485</v>
      </c>
      <c r="AE12" s="1">
        <f t="shared" si="2"/>
        <v>1.2611300648062875</v>
      </c>
      <c r="AF12" s="1">
        <f t="shared" si="2"/>
        <v>1.2597512363577241</v>
      </c>
      <c r="AG12" s="1">
        <f t="shared" si="2"/>
        <v>1.258414840201926</v>
      </c>
      <c r="AH12" s="1">
        <f t="shared" si="2"/>
        <v>1.2571183424854893</v>
      </c>
      <c r="AI12" s="1">
        <f t="shared" si="2"/>
        <v>1.2558594297546872</v>
      </c>
      <c r="AJ12" s="1">
        <f t="shared" si="2"/>
        <v>1.2546359841129862</v>
      </c>
      <c r="AK12" s="1">
        <f t="shared" si="2"/>
        <v>1.2534460617830154</v>
      </c>
      <c r="AL12" s="1">
        <f t="shared" si="2"/>
        <v>1.2522878745280337</v>
      </c>
      <c r="AM12" s="1">
        <f t="shared" si="2"/>
        <v>1.251159773487065</v>
      </c>
      <c r="AN12" s="1">
        <f t="shared" si="2"/>
        <v>1.2500602350569185</v>
      </c>
      <c r="AO12" s="1">
        <f t="shared" si="2"/>
        <v>1.2489878485177413</v>
      </c>
      <c r="AP12" s="1">
        <f t="shared" si="2"/>
        <v>1.2479413051499249</v>
      </c>
      <c r="AQ12" s="1">
        <f t="shared" si="2"/>
        <v>1.2469193886317562</v>
      </c>
      <c r="AR12" s="1">
        <f t="shared" si="2"/>
        <v>1.245920966541096</v>
      </c>
      <c r="AS12" s="1">
        <f t="shared" si="3"/>
        <v>1.2449449828121804</v>
      </c>
      <c r="AT12" s="1">
        <f t="shared" si="3"/>
        <v>1.2439904510215574</v>
      </c>
      <c r="AU12" s="1">
        <f t="shared" si="3"/>
        <v>1.243056448396143</v>
      </c>
      <c r="AV12" s="1">
        <f t="shared" si="3"/>
        <v>1.2421421104521562</v>
      </c>
      <c r="AW12" s="1">
        <f t="shared" si="3"/>
        <v>1.2412466261868635</v>
      </c>
      <c r="AX12" s="1">
        <f t="shared" si="3"/>
        <v>1.240369233756113</v>
      </c>
      <c r="AY12" s="1">
        <f t="shared" si="3"/>
        <v>1.2395092165799211</v>
      </c>
      <c r="AZ12" s="1">
        <f t="shared" si="3"/>
        <v>1.238665899826235</v>
      </c>
      <c r="BA12" s="1">
        <f t="shared" ref="AS12:BK25" si="6">IF(BA$4/$B12&gt;5,1.7-0.5,IF(BA$4/$B12&lt;0.5,"OUT OF RANGE",1.3+0.5*(-0.2)*(LOG10(BA$4/$B12))))</f>
        <v>1.2378386472296359</v>
      </c>
      <c r="BB12" s="1">
        <f t="shared" si="6"/>
        <v>1.237026858207418</v>
      </c>
      <c r="BC12" s="1">
        <f t="shared" si="6"/>
        <v>1.2362299652402904</v>
      </c>
      <c r="BD12" s="1">
        <f t="shared" si="6"/>
        <v>1.2354474314890949</v>
      </c>
      <c r="BE12" s="1">
        <f t="shared" si="6"/>
        <v>1.2346787486224657</v>
      </c>
      <c r="BF12" s="1">
        <f t="shared" si="6"/>
        <v>1.2339234348334212</v>
      </c>
      <c r="BG12" s="1">
        <f t="shared" si="6"/>
        <v>1.2331810330255004</v>
      </c>
      <c r="BH12" s="1">
        <f t="shared" si="6"/>
        <v>1.2324511091513504</v>
      </c>
      <c r="BI12" s="1">
        <f t="shared" si="6"/>
        <v>1.231733250688638</v>
      </c>
      <c r="BJ12" s="1">
        <f t="shared" si="6"/>
        <v>1.2310270652398894</v>
      </c>
      <c r="BK12" s="1">
        <f t="shared" si="6"/>
        <v>1.2303321792443567</v>
      </c>
      <c r="BL12" s="1">
        <f t="shared" si="4"/>
        <v>1.2</v>
      </c>
      <c r="BM12" s="1">
        <f t="shared" si="4"/>
        <v>1.2</v>
      </c>
      <c r="BN12" s="1">
        <f t="shared" si="4"/>
        <v>1.2</v>
      </c>
      <c r="BO12" s="1">
        <f t="shared" si="4"/>
        <v>1.2</v>
      </c>
      <c r="BP12" s="1">
        <f t="shared" si="4"/>
        <v>1.2</v>
      </c>
      <c r="BQ12" s="1">
        <f t="shared" si="4"/>
        <v>1.2</v>
      </c>
      <c r="BR12" s="1">
        <f t="shared" si="4"/>
        <v>1.2</v>
      </c>
      <c r="BS12" s="1">
        <f t="shared" si="4"/>
        <v>1.2</v>
      </c>
      <c r="BT12" s="1">
        <f t="shared" si="4"/>
        <v>1.2</v>
      </c>
      <c r="BU12" s="1">
        <f t="shared" si="4"/>
        <v>1.2</v>
      </c>
      <c r="BV12" s="1">
        <f t="shared" si="4"/>
        <v>1.2</v>
      </c>
      <c r="BW12" s="1">
        <f t="shared" si="4"/>
        <v>1.2</v>
      </c>
      <c r="BX12" s="1">
        <f t="shared" si="4"/>
        <v>1.2</v>
      </c>
      <c r="BY12" s="1">
        <f t="shared" si="4"/>
        <v>1.2</v>
      </c>
      <c r="BZ12" s="1">
        <f t="shared" si="4"/>
        <v>1.2</v>
      </c>
      <c r="CA12" s="1">
        <f t="shared" si="4"/>
        <v>1.2</v>
      </c>
      <c r="CB12" s="1">
        <f t="shared" si="4"/>
        <v>1.2</v>
      </c>
      <c r="CC12" s="1">
        <f t="shared" si="4"/>
        <v>1.2</v>
      </c>
      <c r="CD12" s="1">
        <f t="shared" si="4"/>
        <v>1.2</v>
      </c>
    </row>
    <row r="13" spans="2:82" x14ac:dyDescent="0.2">
      <c r="B13">
        <v>2000</v>
      </c>
      <c r="C13" s="1" t="str">
        <f t="shared" si="0"/>
        <v>OUT OF RANGE</v>
      </c>
      <c r="D13" s="1" t="str">
        <f t="shared" si="0"/>
        <v>OUT OF RANGE</v>
      </c>
      <c r="E13" s="1" t="str">
        <f t="shared" si="0"/>
        <v>OUT OF RANGE</v>
      </c>
      <c r="F13" s="1" t="str">
        <f t="shared" si="0"/>
        <v>OUT OF RANGE</v>
      </c>
      <c r="G13" s="1">
        <f t="shared" si="0"/>
        <v>1.3279840696594043</v>
      </c>
      <c r="H13" s="1">
        <f t="shared" si="0"/>
        <v>1.3221848749616356</v>
      </c>
      <c r="I13" s="1">
        <f t="shared" si="0"/>
        <v>1.3170696227168976</v>
      </c>
      <c r="J13" s="1">
        <f t="shared" si="0"/>
        <v>1.31249387366083</v>
      </c>
      <c r="K13" s="1">
        <f t="shared" si="0"/>
        <v>1.3083546051450075</v>
      </c>
      <c r="L13" s="1">
        <f t="shared" si="0"/>
        <v>1.3045757490560677</v>
      </c>
      <c r="M13" s="1">
        <f t="shared" si="0"/>
        <v>1.3010995384301465</v>
      </c>
      <c r="N13" s="1">
        <f t="shared" si="0"/>
        <v>1.2978810700930061</v>
      </c>
      <c r="O13" s="1">
        <f t="shared" si="0"/>
        <v>1.2948847477552619</v>
      </c>
      <c r="P13" s="1">
        <f t="shared" si="0"/>
        <v>1.2920818753952377</v>
      </c>
      <c r="Q13" s="1">
        <f t="shared" si="0"/>
        <v>1.2894489815230026</v>
      </c>
      <c r="R13" s="1">
        <f t="shared" si="0"/>
        <v>1.2869666231504995</v>
      </c>
      <c r="S13" s="1">
        <f t="shared" si="5"/>
        <v>1.2846185135655472</v>
      </c>
      <c r="T13" s="1">
        <f t="shared" si="5"/>
        <v>1.2823908740944319</v>
      </c>
      <c r="U13" s="1">
        <f t="shared" si="5"/>
        <v>1.2802719441874382</v>
      </c>
      <c r="V13" s="1">
        <f t="shared" si="5"/>
        <v>1.2782516055786095</v>
      </c>
      <c r="W13" s="1">
        <f t="shared" si="5"/>
        <v>1.2763210900590707</v>
      </c>
      <c r="X13" s="1">
        <f t="shared" si="5"/>
        <v>1.2744727494896695</v>
      </c>
      <c r="Y13" s="1">
        <f t="shared" si="5"/>
        <v>1.2726998727936263</v>
      </c>
      <c r="Z13" s="1">
        <f t="shared" si="5"/>
        <v>1.2709965388637483</v>
      </c>
      <c r="AA13" s="1">
        <f t="shared" si="5"/>
        <v>1.2693574972449313</v>
      </c>
      <c r="AB13" s="1">
        <f t="shared" si="2"/>
        <v>1.2677780705266082</v>
      </c>
      <c r="AC13" s="1">
        <f t="shared" si="2"/>
        <v>1.2662540738709345</v>
      </c>
      <c r="AD13" s="1">
        <f t="shared" si="2"/>
        <v>1.2647817481888639</v>
      </c>
      <c r="AE13" s="1">
        <f t="shared" si="2"/>
        <v>1.2633577042774027</v>
      </c>
      <c r="AF13" s="1">
        <f t="shared" si="2"/>
        <v>1.2619788758288395</v>
      </c>
      <c r="AG13" s="1">
        <f t="shared" si="2"/>
        <v>1.2606424796730413</v>
      </c>
      <c r="AH13" s="1">
        <f t="shared" si="2"/>
        <v>1.2593459819566046</v>
      </c>
      <c r="AI13" s="1">
        <f t="shared" si="2"/>
        <v>1.2580870692258024</v>
      </c>
      <c r="AJ13" s="1">
        <f t="shared" si="2"/>
        <v>1.2568636235841013</v>
      </c>
      <c r="AK13" s="1">
        <f t="shared" si="2"/>
        <v>1.2556737012541306</v>
      </c>
      <c r="AL13" s="1">
        <f t="shared" si="2"/>
        <v>1.2545155139991491</v>
      </c>
      <c r="AM13" s="1">
        <f t="shared" si="2"/>
        <v>1.2533874129581801</v>
      </c>
      <c r="AN13" s="1">
        <f t="shared" si="2"/>
        <v>1.2522878745280337</v>
      </c>
      <c r="AO13" s="1">
        <f t="shared" si="2"/>
        <v>1.2512154879888564</v>
      </c>
      <c r="AP13" s="1">
        <f t="shared" si="2"/>
        <v>1.25016894462104</v>
      </c>
      <c r="AQ13" s="1">
        <f t="shared" si="2"/>
        <v>1.2491470281028714</v>
      </c>
      <c r="AR13" s="1">
        <f t="shared" si="2"/>
        <v>1.2481486060122113</v>
      </c>
      <c r="AS13" s="1">
        <f t="shared" si="6"/>
        <v>1.2471726222832957</v>
      </c>
      <c r="AT13" s="1">
        <f t="shared" si="6"/>
        <v>1.2462180904926727</v>
      </c>
      <c r="AU13" s="1">
        <f t="shared" si="6"/>
        <v>1.2452840878672582</v>
      </c>
      <c r="AV13" s="1">
        <f t="shared" si="6"/>
        <v>1.2443697499232713</v>
      </c>
      <c r="AW13" s="1">
        <f t="shared" si="6"/>
        <v>1.2434742656579787</v>
      </c>
      <c r="AX13" s="1">
        <f t="shared" si="6"/>
        <v>1.2425968732272281</v>
      </c>
      <c r="AY13" s="1">
        <f t="shared" si="6"/>
        <v>1.2417368560510365</v>
      </c>
      <c r="AZ13" s="1">
        <f t="shared" si="6"/>
        <v>1.2408935392973501</v>
      </c>
      <c r="BA13" s="1">
        <f t="shared" si="6"/>
        <v>1.240066286700751</v>
      </c>
      <c r="BB13" s="1">
        <f t="shared" si="6"/>
        <v>1.2392544976785331</v>
      </c>
      <c r="BC13" s="1">
        <f t="shared" si="6"/>
        <v>1.2384576047114058</v>
      </c>
      <c r="BD13" s="1">
        <f t="shared" si="6"/>
        <v>1.23767507096021</v>
      </c>
      <c r="BE13" s="1">
        <f t="shared" si="6"/>
        <v>1.2369063880935809</v>
      </c>
      <c r="BF13" s="1">
        <f t="shared" si="6"/>
        <v>1.2361510743045363</v>
      </c>
      <c r="BG13" s="1">
        <f t="shared" si="6"/>
        <v>1.2354086724966156</v>
      </c>
      <c r="BH13" s="1">
        <f t="shared" si="6"/>
        <v>1.2346787486224657</v>
      </c>
      <c r="BI13" s="1">
        <f t="shared" si="6"/>
        <v>1.2339608901597534</v>
      </c>
      <c r="BJ13" s="1">
        <f t="shared" si="6"/>
        <v>1.2332547047110047</v>
      </c>
      <c r="BK13" s="1">
        <f t="shared" si="6"/>
        <v>1.2325598187154718</v>
      </c>
      <c r="BL13" s="1">
        <f t="shared" si="4"/>
        <v>1.2318758762624413</v>
      </c>
      <c r="BM13" s="1">
        <f t="shared" si="4"/>
        <v>1.2312025379965446</v>
      </c>
      <c r="BN13" s="1">
        <f t="shared" si="4"/>
        <v>1.2305394801066432</v>
      </c>
      <c r="BO13" s="1">
        <f t="shared" si="4"/>
        <v>1.2</v>
      </c>
      <c r="BP13" s="1">
        <f t="shared" si="4"/>
        <v>1.2</v>
      </c>
      <c r="BQ13" s="1">
        <f t="shared" si="4"/>
        <v>1.2</v>
      </c>
      <c r="BR13" s="1">
        <f t="shared" si="4"/>
        <v>1.2</v>
      </c>
      <c r="BS13" s="1">
        <f t="shared" si="4"/>
        <v>1.2</v>
      </c>
      <c r="BT13" s="1">
        <f t="shared" si="4"/>
        <v>1.2</v>
      </c>
      <c r="BU13" s="1">
        <f t="shared" si="4"/>
        <v>1.2</v>
      </c>
      <c r="BV13" s="1">
        <f t="shared" si="4"/>
        <v>1.2</v>
      </c>
      <c r="BW13" s="1">
        <f t="shared" si="4"/>
        <v>1.2</v>
      </c>
      <c r="BX13" s="1">
        <f t="shared" si="4"/>
        <v>1.2</v>
      </c>
      <c r="BY13" s="1">
        <f t="shared" si="4"/>
        <v>1.2</v>
      </c>
      <c r="BZ13" s="1">
        <f t="shared" si="4"/>
        <v>1.2</v>
      </c>
      <c r="CA13" s="1">
        <f t="shared" si="4"/>
        <v>1.2</v>
      </c>
      <c r="CB13" s="1">
        <f t="shared" si="4"/>
        <v>1.2</v>
      </c>
      <c r="CC13" s="1">
        <f t="shared" si="4"/>
        <v>1.2</v>
      </c>
      <c r="CD13" s="1">
        <f t="shared" si="4"/>
        <v>1.2</v>
      </c>
    </row>
    <row r="14" spans="2:82" x14ac:dyDescent="0.2">
      <c r="B14">
        <v>2100</v>
      </c>
      <c r="C14" s="1" t="str">
        <f t="shared" si="0"/>
        <v>OUT OF RANGE</v>
      </c>
      <c r="D14" s="1" t="str">
        <f t="shared" si="0"/>
        <v>OUT OF RANGE</v>
      </c>
      <c r="E14" s="1" t="str">
        <f t="shared" si="0"/>
        <v>OUT OF RANGE</v>
      </c>
      <c r="F14" s="1" t="str">
        <f t="shared" si="0"/>
        <v>OUT OF RANGE</v>
      </c>
      <c r="G14" s="1">
        <f t="shared" si="0"/>
        <v>1.3301029995663982</v>
      </c>
      <c r="H14" s="1">
        <f t="shared" si="0"/>
        <v>1.3243038048686295</v>
      </c>
      <c r="I14" s="1">
        <f t="shared" si="0"/>
        <v>1.3191885526238913</v>
      </c>
      <c r="J14" s="1">
        <f t="shared" si="0"/>
        <v>1.314612803567824</v>
      </c>
      <c r="K14" s="1">
        <f t="shared" si="0"/>
        <v>1.3104735350520014</v>
      </c>
      <c r="L14" s="1">
        <f t="shared" si="0"/>
        <v>1.3066946789630614</v>
      </c>
      <c r="M14" s="1">
        <f t="shared" si="0"/>
        <v>1.3032184683371402</v>
      </c>
      <c r="N14" s="1">
        <f t="shared" si="0"/>
        <v>1.3</v>
      </c>
      <c r="O14" s="1">
        <f t="shared" si="0"/>
        <v>1.2970036776622558</v>
      </c>
      <c r="P14" s="1">
        <f t="shared" si="0"/>
        <v>1.2942008053022314</v>
      </c>
      <c r="Q14" s="1">
        <f t="shared" si="0"/>
        <v>1.2915679114299965</v>
      </c>
      <c r="R14" s="1">
        <f t="shared" si="0"/>
        <v>1.2890855530574932</v>
      </c>
      <c r="S14" s="1">
        <f t="shared" si="5"/>
        <v>1.2867374434725409</v>
      </c>
      <c r="T14" s="1">
        <f t="shared" si="5"/>
        <v>1.2845098040014258</v>
      </c>
      <c r="U14" s="1">
        <f t="shared" si="5"/>
        <v>1.2823908740944319</v>
      </c>
      <c r="V14" s="1">
        <f t="shared" si="5"/>
        <v>1.2803705354856032</v>
      </c>
      <c r="W14" s="1">
        <f t="shared" si="5"/>
        <v>1.2784400199660646</v>
      </c>
      <c r="X14" s="1">
        <f t="shared" si="5"/>
        <v>1.2765916793966632</v>
      </c>
      <c r="Y14" s="1">
        <f t="shared" si="5"/>
        <v>1.27481880270062</v>
      </c>
      <c r="Z14" s="1">
        <f t="shared" si="5"/>
        <v>1.273115468770742</v>
      </c>
      <c r="AA14" s="1">
        <f t="shared" si="5"/>
        <v>1.2714764271519252</v>
      </c>
      <c r="AB14" s="1">
        <f t="shared" si="2"/>
        <v>1.2698970004336019</v>
      </c>
      <c r="AC14" s="1">
        <f t="shared" si="2"/>
        <v>1.2683730037779282</v>
      </c>
      <c r="AD14" s="1">
        <f t="shared" si="2"/>
        <v>1.2669006780958576</v>
      </c>
      <c r="AE14" s="1">
        <f t="shared" si="2"/>
        <v>1.2654766341843966</v>
      </c>
      <c r="AF14" s="1">
        <f t="shared" si="2"/>
        <v>1.2640978057358332</v>
      </c>
      <c r="AG14" s="1">
        <f t="shared" si="2"/>
        <v>1.262761409580035</v>
      </c>
      <c r="AH14" s="1">
        <f t="shared" si="2"/>
        <v>1.2614649118635983</v>
      </c>
      <c r="AI14" s="1">
        <f t="shared" ref="AB14:AR29" si="7">IF(AI$4/$B14&gt;5,1.7-0.5,IF(AI$4/$B14&lt;0.5,"OUT OF RANGE",1.3+0.5*(-0.2)*(LOG10(AI$4/$B14))))</f>
        <v>1.2602059991327963</v>
      </c>
      <c r="AJ14" s="1">
        <f t="shared" si="7"/>
        <v>1.2589825534910952</v>
      </c>
      <c r="AK14" s="1">
        <f t="shared" si="7"/>
        <v>1.2577926311611243</v>
      </c>
      <c r="AL14" s="1">
        <f t="shared" si="7"/>
        <v>1.2566344439061428</v>
      </c>
      <c r="AM14" s="1">
        <f t="shared" si="7"/>
        <v>1.255506342865174</v>
      </c>
      <c r="AN14" s="1">
        <f t="shared" si="7"/>
        <v>1.2544068044350276</v>
      </c>
      <c r="AO14" s="1">
        <f t="shared" si="7"/>
        <v>1.2533344178958503</v>
      </c>
      <c r="AP14" s="1">
        <f t="shared" si="7"/>
        <v>1.2522878745280337</v>
      </c>
      <c r="AQ14" s="1">
        <f t="shared" si="7"/>
        <v>1.2512659580098653</v>
      </c>
      <c r="AR14" s="1">
        <f t="shared" si="7"/>
        <v>1.250267535919205</v>
      </c>
      <c r="AS14" s="1">
        <f t="shared" si="6"/>
        <v>1.2492915521902894</v>
      </c>
      <c r="AT14" s="1">
        <f t="shared" si="6"/>
        <v>1.2483370203996664</v>
      </c>
      <c r="AU14" s="1">
        <f t="shared" si="6"/>
        <v>1.2474030177742521</v>
      </c>
      <c r="AV14" s="1">
        <f t="shared" si="6"/>
        <v>1.2464886798302652</v>
      </c>
      <c r="AW14" s="1">
        <f t="shared" si="6"/>
        <v>1.2455931955649724</v>
      </c>
      <c r="AX14" s="1">
        <f t="shared" si="6"/>
        <v>1.244715803134222</v>
      </c>
      <c r="AY14" s="1">
        <f t="shared" si="6"/>
        <v>1.2438557859580301</v>
      </c>
      <c r="AZ14" s="1">
        <f t="shared" si="6"/>
        <v>1.2430124692043438</v>
      </c>
      <c r="BA14" s="1">
        <f t="shared" si="6"/>
        <v>1.2421852166077449</v>
      </c>
      <c r="BB14" s="1">
        <f t="shared" si="6"/>
        <v>1.241373427585527</v>
      </c>
      <c r="BC14" s="1">
        <f t="shared" si="6"/>
        <v>1.2405765346183995</v>
      </c>
      <c r="BD14" s="1">
        <f t="shared" si="6"/>
        <v>1.2397940008672037</v>
      </c>
      <c r="BE14" s="1">
        <f t="shared" si="6"/>
        <v>1.2390253180005748</v>
      </c>
      <c r="BF14" s="1">
        <f t="shared" si="6"/>
        <v>1.2382700042115302</v>
      </c>
      <c r="BG14" s="1">
        <f t="shared" si="6"/>
        <v>1.2375276024036095</v>
      </c>
      <c r="BH14" s="1">
        <f t="shared" si="6"/>
        <v>1.2367976785294594</v>
      </c>
      <c r="BI14" s="1">
        <f t="shared" si="6"/>
        <v>1.2360798200667471</v>
      </c>
      <c r="BJ14" s="1">
        <f t="shared" si="6"/>
        <v>1.2353736346179984</v>
      </c>
      <c r="BK14" s="1">
        <f t="shared" si="6"/>
        <v>1.2346787486224657</v>
      </c>
      <c r="BL14" s="1">
        <f t="shared" si="4"/>
        <v>1.2339948061694352</v>
      </c>
      <c r="BM14" s="1">
        <f t="shared" si="4"/>
        <v>1.2333214679035382</v>
      </c>
      <c r="BN14" s="1">
        <f t="shared" si="4"/>
        <v>1.2326584100136371</v>
      </c>
      <c r="BO14" s="1">
        <f t="shared" si="4"/>
        <v>1.2320053232977413</v>
      </c>
      <c r="BP14" s="1">
        <f t="shared" si="4"/>
        <v>1.2313619122972002</v>
      </c>
      <c r="BQ14" s="1">
        <f t="shared" si="4"/>
        <v>1.2307278944940983</v>
      </c>
      <c r="BR14" s="1">
        <f t="shared" si="4"/>
        <v>1.2301029995663981</v>
      </c>
      <c r="BS14" s="1">
        <f t="shared" si="4"/>
        <v>1.2</v>
      </c>
      <c r="BT14" s="1">
        <f t="shared" si="4"/>
        <v>1.2</v>
      </c>
      <c r="BU14" s="1">
        <f t="shared" si="4"/>
        <v>1.2</v>
      </c>
      <c r="BV14" s="1">
        <f t="shared" si="4"/>
        <v>1.2</v>
      </c>
      <c r="BW14" s="1">
        <f t="shared" si="4"/>
        <v>1.2</v>
      </c>
      <c r="BX14" s="1">
        <f t="shared" si="4"/>
        <v>1.2</v>
      </c>
      <c r="BY14" s="1">
        <f t="shared" si="4"/>
        <v>1.2</v>
      </c>
      <c r="BZ14" s="1">
        <f t="shared" si="4"/>
        <v>1.2</v>
      </c>
      <c r="CA14" s="1">
        <f t="shared" si="4"/>
        <v>1.2</v>
      </c>
      <c r="CB14" s="1">
        <f t="shared" si="4"/>
        <v>1.2</v>
      </c>
      <c r="CC14" s="1">
        <f t="shared" si="4"/>
        <v>1.2</v>
      </c>
      <c r="CD14" s="1">
        <f t="shared" si="4"/>
        <v>1.2</v>
      </c>
    </row>
    <row r="15" spans="2:82" x14ac:dyDescent="0.2">
      <c r="B15">
        <v>2200</v>
      </c>
      <c r="C15" s="1" t="str">
        <f t="shared" si="0"/>
        <v>OUT OF RANGE</v>
      </c>
      <c r="D15" s="1" t="str">
        <f t="shared" si="0"/>
        <v>OUT OF RANGE</v>
      </c>
      <c r="E15" s="1" t="str">
        <f t="shared" si="0"/>
        <v>OUT OF RANGE</v>
      </c>
      <c r="F15" s="1" t="str">
        <f t="shared" si="0"/>
        <v>OUT OF RANGE</v>
      </c>
      <c r="G15" s="1" t="str">
        <f t="shared" si="0"/>
        <v>OUT OF RANGE</v>
      </c>
      <c r="H15" s="1">
        <f t="shared" si="0"/>
        <v>1.3263241434774582</v>
      </c>
      <c r="I15" s="1">
        <f t="shared" si="0"/>
        <v>1.32120889123272</v>
      </c>
      <c r="J15" s="1">
        <f t="shared" si="0"/>
        <v>1.3166331421766526</v>
      </c>
      <c r="K15" s="1">
        <f t="shared" si="0"/>
        <v>1.31249387366083</v>
      </c>
      <c r="L15" s="1">
        <f t="shared" si="0"/>
        <v>1.30871501757189</v>
      </c>
      <c r="M15" s="1">
        <f t="shared" si="0"/>
        <v>1.3052388069459688</v>
      </c>
      <c r="N15" s="1">
        <f t="shared" si="0"/>
        <v>1.3020203386088287</v>
      </c>
      <c r="O15" s="1">
        <f t="shared" si="0"/>
        <v>1.2990240162710844</v>
      </c>
      <c r="P15" s="1">
        <f t="shared" si="0"/>
        <v>1.29622114391106</v>
      </c>
      <c r="Q15" s="1">
        <f t="shared" si="0"/>
        <v>1.2935882500388252</v>
      </c>
      <c r="R15" s="1">
        <f t="shared" si="0"/>
        <v>1.2911058916663218</v>
      </c>
      <c r="S15" s="1">
        <f t="shared" si="5"/>
        <v>1.2887577820813696</v>
      </c>
      <c r="T15" s="1">
        <f t="shared" si="5"/>
        <v>1.2865301426102544</v>
      </c>
      <c r="U15" s="1">
        <f t="shared" si="5"/>
        <v>1.2844112127032605</v>
      </c>
      <c r="V15" s="1">
        <f t="shared" si="5"/>
        <v>1.2823908740944319</v>
      </c>
      <c r="W15" s="1">
        <f t="shared" si="5"/>
        <v>1.2804603585748933</v>
      </c>
      <c r="X15" s="1">
        <f t="shared" si="5"/>
        <v>1.2786120180054918</v>
      </c>
      <c r="Y15" s="1">
        <f t="shared" si="5"/>
        <v>1.2768391413094489</v>
      </c>
      <c r="Z15" s="1">
        <f t="shared" si="5"/>
        <v>1.2751358073795707</v>
      </c>
      <c r="AA15" s="1">
        <f t="shared" si="5"/>
        <v>1.2734967657607539</v>
      </c>
      <c r="AB15" s="1">
        <f t="shared" si="7"/>
        <v>1.2719173390424305</v>
      </c>
      <c r="AC15" s="1">
        <f t="shared" si="7"/>
        <v>1.2703933423867568</v>
      </c>
      <c r="AD15" s="1">
        <f t="shared" si="7"/>
        <v>1.2689210167046863</v>
      </c>
      <c r="AE15" s="1">
        <f t="shared" si="7"/>
        <v>1.2674969727932253</v>
      </c>
      <c r="AF15" s="1">
        <f t="shared" si="7"/>
        <v>1.2661181443446619</v>
      </c>
      <c r="AG15" s="1">
        <f t="shared" si="7"/>
        <v>1.2647817481888639</v>
      </c>
      <c r="AH15" s="1">
        <f t="shared" si="7"/>
        <v>1.263485250472427</v>
      </c>
      <c r="AI15" s="1">
        <f t="shared" si="7"/>
        <v>1.262226337741625</v>
      </c>
      <c r="AJ15" s="1">
        <f t="shared" si="7"/>
        <v>1.2610028920999239</v>
      </c>
      <c r="AK15" s="1">
        <f t="shared" si="7"/>
        <v>1.2598129697699529</v>
      </c>
      <c r="AL15" s="1">
        <f t="shared" si="7"/>
        <v>1.2586547825149714</v>
      </c>
      <c r="AM15" s="1">
        <f t="shared" si="7"/>
        <v>1.2575266814740027</v>
      </c>
      <c r="AN15" s="1">
        <f t="shared" si="7"/>
        <v>1.2564271430438563</v>
      </c>
      <c r="AO15" s="1">
        <f t="shared" si="7"/>
        <v>1.255354756504679</v>
      </c>
      <c r="AP15" s="1">
        <f t="shared" si="7"/>
        <v>1.2543082131368626</v>
      </c>
      <c r="AQ15" s="1">
        <f t="shared" si="7"/>
        <v>1.253286296618694</v>
      </c>
      <c r="AR15" s="1">
        <f t="shared" si="7"/>
        <v>1.2522878745280337</v>
      </c>
      <c r="AS15" s="1">
        <f t="shared" si="6"/>
        <v>1.2513118907991181</v>
      </c>
      <c r="AT15" s="1">
        <f t="shared" si="6"/>
        <v>1.2503573590084951</v>
      </c>
      <c r="AU15" s="1">
        <f t="shared" si="6"/>
        <v>1.2494233563830808</v>
      </c>
      <c r="AV15" s="1">
        <f t="shared" si="6"/>
        <v>1.2485090184390939</v>
      </c>
      <c r="AW15" s="1">
        <f t="shared" si="6"/>
        <v>1.2476135341738013</v>
      </c>
      <c r="AX15" s="1">
        <f t="shared" si="6"/>
        <v>1.2467361417430507</v>
      </c>
      <c r="AY15" s="1">
        <f t="shared" si="6"/>
        <v>1.2458761245668588</v>
      </c>
      <c r="AZ15" s="1">
        <f t="shared" si="6"/>
        <v>1.2450328078131727</v>
      </c>
      <c r="BA15" s="1">
        <f t="shared" si="6"/>
        <v>1.2442055552165736</v>
      </c>
      <c r="BB15" s="1">
        <f t="shared" si="6"/>
        <v>1.2433937661943557</v>
      </c>
      <c r="BC15" s="1">
        <f t="shared" si="6"/>
        <v>1.2425968732272281</v>
      </c>
      <c r="BD15" s="1">
        <f t="shared" si="6"/>
        <v>1.2418143394760326</v>
      </c>
      <c r="BE15" s="1">
        <f t="shared" si="6"/>
        <v>1.2410456566094035</v>
      </c>
      <c r="BF15" s="1">
        <f t="shared" si="6"/>
        <v>1.2402903428203589</v>
      </c>
      <c r="BG15" s="1">
        <f t="shared" si="6"/>
        <v>1.2395479410124381</v>
      </c>
      <c r="BH15" s="1">
        <f t="shared" si="6"/>
        <v>1.2388180171382881</v>
      </c>
      <c r="BI15" s="1">
        <f t="shared" si="6"/>
        <v>1.2381001586755758</v>
      </c>
      <c r="BJ15" s="1">
        <f t="shared" si="6"/>
        <v>1.2373939732268271</v>
      </c>
      <c r="BK15" s="1">
        <f t="shared" si="6"/>
        <v>1.2366990872312944</v>
      </c>
      <c r="BL15" s="1">
        <f t="shared" si="4"/>
        <v>1.2360151447782639</v>
      </c>
      <c r="BM15" s="1">
        <f t="shared" si="4"/>
        <v>1.2353418065123669</v>
      </c>
      <c r="BN15" s="1">
        <f t="shared" si="4"/>
        <v>1.2346787486224657</v>
      </c>
      <c r="BO15" s="1">
        <f t="shared" si="4"/>
        <v>1.2340256619065699</v>
      </c>
      <c r="BP15" s="1">
        <f t="shared" si="4"/>
        <v>1.2333822509060288</v>
      </c>
      <c r="BQ15" s="1">
        <f t="shared" si="4"/>
        <v>1.2327482331029269</v>
      </c>
      <c r="BR15" s="1">
        <f t="shared" si="4"/>
        <v>1.2321233381752268</v>
      </c>
      <c r="BS15" s="1">
        <f t="shared" si="4"/>
        <v>1.2315073073047451</v>
      </c>
      <c r="BT15" s="1">
        <f t="shared" si="4"/>
        <v>1.2308998925335257</v>
      </c>
      <c r="BU15" s="1">
        <f t="shared" si="4"/>
        <v>1.2303008561646069</v>
      </c>
      <c r="BV15" s="1">
        <f t="shared" si="4"/>
        <v>1.2</v>
      </c>
      <c r="BW15" s="1">
        <f t="shared" si="4"/>
        <v>1.2</v>
      </c>
      <c r="BX15" s="1">
        <f t="shared" si="4"/>
        <v>1.2</v>
      </c>
      <c r="BY15" s="1">
        <f t="shared" si="4"/>
        <v>1.2</v>
      </c>
      <c r="BZ15" s="1">
        <f t="shared" si="4"/>
        <v>1.2</v>
      </c>
      <c r="CA15" s="1">
        <f t="shared" si="4"/>
        <v>1.2</v>
      </c>
      <c r="CB15" s="1">
        <f t="shared" si="4"/>
        <v>1.2</v>
      </c>
      <c r="CC15" s="1">
        <f t="shared" si="4"/>
        <v>1.2</v>
      </c>
      <c r="CD15" s="1">
        <f t="shared" si="4"/>
        <v>1.2</v>
      </c>
    </row>
    <row r="16" spans="2:82" x14ac:dyDescent="0.2">
      <c r="B16">
        <v>2300</v>
      </c>
      <c r="C16" s="1" t="str">
        <f t="shared" si="0"/>
        <v>OUT OF RANGE</v>
      </c>
      <c r="D16" s="1" t="str">
        <f t="shared" si="0"/>
        <v>OUT OF RANGE</v>
      </c>
      <c r="E16" s="1" t="str">
        <f t="shared" si="0"/>
        <v>OUT OF RANGE</v>
      </c>
      <c r="F16" s="1" t="str">
        <f t="shared" si="0"/>
        <v>OUT OF RANGE</v>
      </c>
      <c r="G16" s="1" t="str">
        <f t="shared" si="0"/>
        <v>OUT OF RANGE</v>
      </c>
      <c r="H16" s="1">
        <f t="shared" si="0"/>
        <v>1.3282546589969968</v>
      </c>
      <c r="I16" s="1">
        <f t="shared" si="0"/>
        <v>1.3231394067522588</v>
      </c>
      <c r="J16" s="1">
        <f t="shared" si="0"/>
        <v>1.3185636576961912</v>
      </c>
      <c r="K16" s="1">
        <f t="shared" si="0"/>
        <v>1.3144243891803686</v>
      </c>
      <c r="L16" s="1">
        <f t="shared" si="0"/>
        <v>1.3106455330914286</v>
      </c>
      <c r="M16" s="1">
        <f t="shared" si="0"/>
        <v>1.3071693224655074</v>
      </c>
      <c r="N16" s="1">
        <f t="shared" si="0"/>
        <v>1.3039508541283673</v>
      </c>
      <c r="O16" s="1">
        <f t="shared" si="0"/>
        <v>1.300954531790623</v>
      </c>
      <c r="P16" s="1">
        <f t="shared" si="0"/>
        <v>1.2981516594305986</v>
      </c>
      <c r="Q16" s="1">
        <f t="shared" si="0"/>
        <v>1.2955187655583638</v>
      </c>
      <c r="R16" s="1">
        <f t="shared" si="0"/>
        <v>1.2930364071858607</v>
      </c>
      <c r="S16" s="1">
        <f t="shared" si="5"/>
        <v>1.2906882976009084</v>
      </c>
      <c r="T16" s="1">
        <f t="shared" si="5"/>
        <v>1.288460658129793</v>
      </c>
      <c r="U16" s="1">
        <f t="shared" si="5"/>
        <v>1.2863417282227994</v>
      </c>
      <c r="V16" s="1">
        <f t="shared" si="5"/>
        <v>1.2843213896139707</v>
      </c>
      <c r="W16" s="1">
        <f t="shared" si="5"/>
        <v>1.2823908740944319</v>
      </c>
      <c r="X16" s="1">
        <f t="shared" si="5"/>
        <v>1.2805425335250307</v>
      </c>
      <c r="Y16" s="1">
        <f t="shared" si="5"/>
        <v>1.2787696568289875</v>
      </c>
      <c r="Z16" s="1">
        <f t="shared" si="5"/>
        <v>1.2770663228991095</v>
      </c>
      <c r="AA16" s="1">
        <f t="shared" si="5"/>
        <v>1.2754272812802925</v>
      </c>
      <c r="AB16" s="1">
        <f t="shared" si="7"/>
        <v>1.2738478545619694</v>
      </c>
      <c r="AC16" s="1">
        <f t="shared" si="7"/>
        <v>1.2723238579062957</v>
      </c>
      <c r="AD16" s="1">
        <f t="shared" si="7"/>
        <v>1.2708515322242249</v>
      </c>
      <c r="AE16" s="1">
        <f t="shared" si="7"/>
        <v>1.2694274883127639</v>
      </c>
      <c r="AF16" s="1">
        <f t="shared" si="7"/>
        <v>1.2680486598642007</v>
      </c>
      <c r="AG16" s="1">
        <f t="shared" si="7"/>
        <v>1.2667122637084025</v>
      </c>
      <c r="AH16" s="1">
        <f t="shared" si="7"/>
        <v>1.2654157659919656</v>
      </c>
      <c r="AI16" s="1">
        <f t="shared" si="7"/>
        <v>1.2641568532611636</v>
      </c>
      <c r="AJ16" s="1">
        <f t="shared" si="7"/>
        <v>1.2629334076194625</v>
      </c>
      <c r="AK16" s="1">
        <f t="shared" si="7"/>
        <v>1.2617434852894918</v>
      </c>
      <c r="AL16" s="1">
        <f t="shared" si="7"/>
        <v>1.2605852980345102</v>
      </c>
      <c r="AM16" s="1">
        <f t="shared" si="7"/>
        <v>1.2594571969935413</v>
      </c>
      <c r="AN16" s="1">
        <f t="shared" si="7"/>
        <v>1.2583576585633949</v>
      </c>
      <c r="AO16" s="1">
        <f t="shared" si="7"/>
        <v>1.2572852720242176</v>
      </c>
      <c r="AP16" s="1">
        <f t="shared" si="7"/>
        <v>1.2562387286564012</v>
      </c>
      <c r="AQ16" s="1">
        <f t="shared" si="7"/>
        <v>1.2552168121382326</v>
      </c>
      <c r="AR16" s="1">
        <f t="shared" si="7"/>
        <v>1.2542183900475725</v>
      </c>
      <c r="AS16" s="1">
        <f t="shared" si="6"/>
        <v>1.2532424063186569</v>
      </c>
      <c r="AT16" s="1">
        <f t="shared" si="6"/>
        <v>1.2522878745280337</v>
      </c>
      <c r="AU16" s="1">
        <f t="shared" si="6"/>
        <v>1.2513538719026194</v>
      </c>
      <c r="AV16" s="1">
        <f t="shared" si="6"/>
        <v>1.2504395339586325</v>
      </c>
      <c r="AW16" s="1">
        <f t="shared" si="6"/>
        <v>1.2495440496933399</v>
      </c>
      <c r="AX16" s="1">
        <f t="shared" si="6"/>
        <v>1.2486666572625893</v>
      </c>
      <c r="AY16" s="1">
        <f t="shared" si="6"/>
        <v>1.2478066400863976</v>
      </c>
      <c r="AZ16" s="1">
        <f t="shared" si="6"/>
        <v>1.2469633233327113</v>
      </c>
      <c r="BA16" s="1">
        <f t="shared" si="6"/>
        <v>1.2461360707361122</v>
      </c>
      <c r="BB16" s="1">
        <f t="shared" si="6"/>
        <v>1.2453242817138943</v>
      </c>
      <c r="BC16" s="1">
        <f t="shared" si="6"/>
        <v>1.2445273887467669</v>
      </c>
      <c r="BD16" s="1">
        <f t="shared" si="6"/>
        <v>1.2437448549955712</v>
      </c>
      <c r="BE16" s="1">
        <f t="shared" si="6"/>
        <v>1.2429761721289421</v>
      </c>
      <c r="BF16" s="1">
        <f t="shared" si="6"/>
        <v>1.2422208583398975</v>
      </c>
      <c r="BG16" s="1">
        <f t="shared" si="6"/>
        <v>1.2414784565319767</v>
      </c>
      <c r="BH16" s="1">
        <f t="shared" si="6"/>
        <v>1.2407485326578269</v>
      </c>
      <c r="BI16" s="1">
        <f t="shared" si="6"/>
        <v>1.2400306741951146</v>
      </c>
      <c r="BJ16" s="1">
        <f t="shared" si="6"/>
        <v>1.2393244887463659</v>
      </c>
      <c r="BK16" s="1">
        <f t="shared" si="6"/>
        <v>1.238629602750833</v>
      </c>
      <c r="BL16" s="1">
        <f t="shared" si="4"/>
        <v>1.2379456602978025</v>
      </c>
      <c r="BM16" s="1">
        <f t="shared" si="4"/>
        <v>1.2372723220319057</v>
      </c>
      <c r="BN16" s="1">
        <f t="shared" si="4"/>
        <v>1.2366092641420043</v>
      </c>
      <c r="BO16" s="1">
        <f t="shared" si="4"/>
        <v>1.2359561774261085</v>
      </c>
      <c r="BP16" s="1">
        <f t="shared" si="4"/>
        <v>1.2353127664255676</v>
      </c>
      <c r="BQ16" s="1">
        <f t="shared" si="4"/>
        <v>1.2346787486224657</v>
      </c>
      <c r="BR16" s="1">
        <f t="shared" si="4"/>
        <v>1.2340538536947656</v>
      </c>
      <c r="BS16" s="1">
        <f t="shared" si="4"/>
        <v>1.2334378228242837</v>
      </c>
      <c r="BT16" s="1">
        <f t="shared" si="4"/>
        <v>1.2328304080530643</v>
      </c>
      <c r="BU16" s="1">
        <f t="shared" si="4"/>
        <v>1.2322313716841455</v>
      </c>
      <c r="BV16" s="1">
        <f t="shared" si="4"/>
        <v>1.2316404857230936</v>
      </c>
      <c r="BW16" s="1">
        <f t="shared" si="4"/>
        <v>1.2310575313570211</v>
      </c>
      <c r="BX16" s="1">
        <f t="shared" si="4"/>
        <v>1.2304822984681121</v>
      </c>
      <c r="BY16" s="1">
        <f t="shared" si="4"/>
        <v>1.2</v>
      </c>
      <c r="BZ16" s="1">
        <f t="shared" si="4"/>
        <v>1.2</v>
      </c>
      <c r="CA16" s="1">
        <f t="shared" si="4"/>
        <v>1.2</v>
      </c>
      <c r="CB16" s="1">
        <f t="shared" si="4"/>
        <v>1.2</v>
      </c>
      <c r="CC16" s="1">
        <f t="shared" si="4"/>
        <v>1.2</v>
      </c>
      <c r="CD16" s="1">
        <f t="shared" si="4"/>
        <v>1.2</v>
      </c>
    </row>
    <row r="17" spans="2:82" x14ac:dyDescent="0.2">
      <c r="B17">
        <v>2400</v>
      </c>
      <c r="C17" s="1" t="str">
        <f t="shared" si="0"/>
        <v>OUT OF RANGE</v>
      </c>
      <c r="D17" s="1" t="str">
        <f t="shared" si="0"/>
        <v>OUT OF RANGE</v>
      </c>
      <c r="E17" s="1" t="str">
        <f t="shared" si="0"/>
        <v>OUT OF RANGE</v>
      </c>
      <c r="F17" s="1" t="str">
        <f t="shared" si="0"/>
        <v>OUT OF RANGE</v>
      </c>
      <c r="G17" s="1" t="str">
        <f t="shared" si="0"/>
        <v>OUT OF RANGE</v>
      </c>
      <c r="H17" s="1">
        <f t="shared" si="0"/>
        <v>1.3301029995663982</v>
      </c>
      <c r="I17" s="1">
        <f t="shared" si="0"/>
        <v>1.32498774732166</v>
      </c>
      <c r="J17" s="1">
        <f t="shared" si="0"/>
        <v>1.3204119982655924</v>
      </c>
      <c r="K17" s="1">
        <f t="shared" si="0"/>
        <v>1.3162727297497701</v>
      </c>
      <c r="L17" s="1">
        <f t="shared" si="0"/>
        <v>1.31249387366083</v>
      </c>
      <c r="M17" s="1">
        <f t="shared" si="0"/>
        <v>1.3090176630349089</v>
      </c>
      <c r="N17" s="1">
        <f t="shared" si="0"/>
        <v>1.3057991946977687</v>
      </c>
      <c r="O17" s="1">
        <f t="shared" si="0"/>
        <v>1.3028028723600245</v>
      </c>
      <c r="P17" s="1">
        <f t="shared" si="0"/>
        <v>1.3</v>
      </c>
      <c r="Q17" s="1">
        <f t="shared" si="0"/>
        <v>1.2973671061277652</v>
      </c>
      <c r="R17" s="1">
        <f t="shared" si="0"/>
        <v>1.2948847477552619</v>
      </c>
      <c r="S17" s="1">
        <f t="shared" si="5"/>
        <v>1.2925366381703096</v>
      </c>
      <c r="T17" s="1">
        <f t="shared" si="5"/>
        <v>1.2903089986991945</v>
      </c>
      <c r="U17" s="1">
        <f t="shared" si="5"/>
        <v>1.2881900687922005</v>
      </c>
      <c r="V17" s="1">
        <f t="shared" si="5"/>
        <v>1.2861697301833719</v>
      </c>
      <c r="W17" s="1">
        <f t="shared" si="5"/>
        <v>1.2842392146638333</v>
      </c>
      <c r="X17" s="1">
        <f t="shared" si="5"/>
        <v>1.2823908740944319</v>
      </c>
      <c r="Y17" s="1">
        <f t="shared" si="5"/>
        <v>1.2806179973983887</v>
      </c>
      <c r="Z17" s="1">
        <f t="shared" si="5"/>
        <v>1.2789146634685107</v>
      </c>
      <c r="AA17" s="1">
        <f t="shared" si="5"/>
        <v>1.2772756218496939</v>
      </c>
      <c r="AB17" s="1">
        <f t="shared" si="7"/>
        <v>1.2756961951313706</v>
      </c>
      <c r="AC17" s="1">
        <f t="shared" si="7"/>
        <v>1.2741721984756968</v>
      </c>
      <c r="AD17" s="1">
        <f t="shared" si="7"/>
        <v>1.2726998727936263</v>
      </c>
      <c r="AE17" s="1">
        <f t="shared" si="7"/>
        <v>1.2712758288821653</v>
      </c>
      <c r="AF17" s="1">
        <f t="shared" si="7"/>
        <v>1.2698970004336019</v>
      </c>
      <c r="AG17" s="1">
        <f t="shared" si="7"/>
        <v>1.2685606042778037</v>
      </c>
      <c r="AH17" s="1">
        <f t="shared" si="7"/>
        <v>1.267264106561367</v>
      </c>
      <c r="AI17" s="1">
        <f t="shared" si="7"/>
        <v>1.266005193830565</v>
      </c>
      <c r="AJ17" s="1">
        <f t="shared" si="7"/>
        <v>1.2647817481888639</v>
      </c>
      <c r="AK17" s="1">
        <f t="shared" si="7"/>
        <v>1.263591825858893</v>
      </c>
      <c r="AL17" s="1">
        <f t="shared" si="7"/>
        <v>1.2624336386039114</v>
      </c>
      <c r="AM17" s="1">
        <f t="shared" si="7"/>
        <v>1.2613055375629425</v>
      </c>
      <c r="AN17" s="1">
        <f t="shared" si="7"/>
        <v>1.2602059991327963</v>
      </c>
      <c r="AO17" s="1">
        <f t="shared" si="7"/>
        <v>1.259133612593619</v>
      </c>
      <c r="AP17" s="1">
        <f t="shared" si="7"/>
        <v>1.2580870692258024</v>
      </c>
      <c r="AQ17" s="1">
        <f t="shared" si="7"/>
        <v>1.257065152707634</v>
      </c>
      <c r="AR17" s="1">
        <f t="shared" si="7"/>
        <v>1.2560667306169737</v>
      </c>
      <c r="AS17" s="1">
        <f t="shared" si="6"/>
        <v>1.2550907468880581</v>
      </c>
      <c r="AT17" s="1">
        <f t="shared" si="6"/>
        <v>1.2541362150974351</v>
      </c>
      <c r="AU17" s="1">
        <f t="shared" si="6"/>
        <v>1.2532022124720208</v>
      </c>
      <c r="AV17" s="1">
        <f t="shared" si="6"/>
        <v>1.2522878745280337</v>
      </c>
      <c r="AW17" s="1">
        <f t="shared" si="6"/>
        <v>1.2513923902627411</v>
      </c>
      <c r="AX17" s="1">
        <f t="shared" si="6"/>
        <v>1.2505149978319907</v>
      </c>
      <c r="AY17" s="1">
        <f t="shared" si="6"/>
        <v>1.2496549806557988</v>
      </c>
      <c r="AZ17" s="1">
        <f t="shared" si="6"/>
        <v>1.2488116639021125</v>
      </c>
      <c r="BA17" s="1">
        <f t="shared" si="6"/>
        <v>1.2479844113055136</v>
      </c>
      <c r="BB17" s="1">
        <f t="shared" si="6"/>
        <v>1.2471726222832957</v>
      </c>
      <c r="BC17" s="1">
        <f t="shared" si="6"/>
        <v>1.2463757293161681</v>
      </c>
      <c r="BD17" s="1">
        <f t="shared" si="6"/>
        <v>1.2455931955649724</v>
      </c>
      <c r="BE17" s="1">
        <f t="shared" si="6"/>
        <v>1.2448245126983433</v>
      </c>
      <c r="BF17" s="1">
        <f t="shared" si="6"/>
        <v>1.2440691989092989</v>
      </c>
      <c r="BG17" s="1">
        <f t="shared" si="6"/>
        <v>1.2433267971013782</v>
      </c>
      <c r="BH17" s="1">
        <f t="shared" si="6"/>
        <v>1.2425968732272281</v>
      </c>
      <c r="BI17" s="1">
        <f t="shared" si="6"/>
        <v>1.2418790147645158</v>
      </c>
      <c r="BJ17" s="1">
        <f t="shared" si="6"/>
        <v>1.2411728293157671</v>
      </c>
      <c r="BK17" s="1">
        <f t="shared" si="6"/>
        <v>1.2404779433202344</v>
      </c>
      <c r="BL17" s="1">
        <f t="shared" si="4"/>
        <v>1.2397940008672037</v>
      </c>
      <c r="BM17" s="1">
        <f t="shared" si="4"/>
        <v>1.2391206626013069</v>
      </c>
      <c r="BN17" s="1">
        <f t="shared" si="4"/>
        <v>1.2384576047114058</v>
      </c>
      <c r="BO17" s="1">
        <f t="shared" si="4"/>
        <v>1.2378045179955099</v>
      </c>
      <c r="BP17" s="1">
        <f t="shared" si="4"/>
        <v>1.2371611069949688</v>
      </c>
      <c r="BQ17" s="1">
        <f t="shared" si="4"/>
        <v>1.2365270891918669</v>
      </c>
      <c r="BR17" s="1">
        <f t="shared" si="4"/>
        <v>1.2359021942641668</v>
      </c>
      <c r="BS17" s="1">
        <f t="shared" si="4"/>
        <v>1.2352861633936849</v>
      </c>
      <c r="BT17" s="1">
        <f t="shared" si="4"/>
        <v>1.2346787486224657</v>
      </c>
      <c r="BU17" s="1">
        <f t="shared" si="4"/>
        <v>1.234079712253547</v>
      </c>
      <c r="BV17" s="1">
        <f t="shared" si="4"/>
        <v>1.2334888262924948</v>
      </c>
      <c r="BW17" s="1">
        <f t="shared" si="4"/>
        <v>1.2329058719264225</v>
      </c>
      <c r="BX17" s="1">
        <f t="shared" si="4"/>
        <v>1.2323306390375133</v>
      </c>
      <c r="BY17" s="1">
        <f t="shared" si="4"/>
        <v>1.2317629257483445</v>
      </c>
      <c r="BZ17" s="1">
        <f t="shared" si="4"/>
        <v>1.2312025379965446</v>
      </c>
      <c r="CA17" s="1">
        <f t="shared" si="4"/>
        <v>1.2306492891365484</v>
      </c>
      <c r="CB17" s="1">
        <f t="shared" si="4"/>
        <v>1.2301029995663981</v>
      </c>
      <c r="CC17" s="1">
        <f t="shared" si="4"/>
        <v>1.2</v>
      </c>
      <c r="CD17" s="1">
        <f t="shared" si="4"/>
        <v>1.2</v>
      </c>
    </row>
    <row r="18" spans="2:82" x14ac:dyDescent="0.2">
      <c r="B18">
        <v>2500</v>
      </c>
      <c r="C18" s="1" t="str">
        <f t="shared" si="0"/>
        <v>OUT OF RANGE</v>
      </c>
      <c r="D18" s="1" t="str">
        <f t="shared" si="0"/>
        <v>OUT OF RANGE</v>
      </c>
      <c r="E18" s="1" t="str">
        <f t="shared" si="0"/>
        <v>OUT OF RANGE</v>
      </c>
      <c r="F18" s="1" t="str">
        <f t="shared" si="0"/>
        <v>OUT OF RANGE</v>
      </c>
      <c r="G18" s="1" t="str">
        <f t="shared" si="0"/>
        <v>OUT OF RANGE</v>
      </c>
      <c r="H18" s="1" t="str">
        <f t="shared" si="0"/>
        <v>OUT OF RANGE</v>
      </c>
      <c r="I18" s="1">
        <f t="shared" si="0"/>
        <v>1.3267606240177032</v>
      </c>
      <c r="J18" s="1">
        <f t="shared" si="0"/>
        <v>1.3221848749616356</v>
      </c>
      <c r="K18" s="1">
        <f t="shared" si="0"/>
        <v>1.3180456064458133</v>
      </c>
      <c r="L18" s="1">
        <f t="shared" si="0"/>
        <v>1.3142667503568732</v>
      </c>
      <c r="M18" s="1">
        <f t="shared" si="0"/>
        <v>1.3107905397309521</v>
      </c>
      <c r="N18" s="1">
        <f t="shared" si="0"/>
        <v>1.3075720713938119</v>
      </c>
      <c r="O18" s="1">
        <f t="shared" si="0"/>
        <v>1.3045757490560677</v>
      </c>
      <c r="P18" s="1">
        <f t="shared" si="0"/>
        <v>1.3017728766960432</v>
      </c>
      <c r="Q18" s="1">
        <f t="shared" si="0"/>
        <v>1.2991399828238084</v>
      </c>
      <c r="R18" s="1">
        <f t="shared" si="0"/>
        <v>1.2966576244513051</v>
      </c>
      <c r="S18" s="1">
        <f t="shared" si="5"/>
        <v>1.2943095148663528</v>
      </c>
      <c r="T18" s="1">
        <f t="shared" si="5"/>
        <v>1.2920818753952377</v>
      </c>
      <c r="U18" s="1">
        <f t="shared" si="5"/>
        <v>1.2899629454882438</v>
      </c>
      <c r="V18" s="1">
        <f t="shared" si="5"/>
        <v>1.2879426068794151</v>
      </c>
      <c r="W18" s="1">
        <f t="shared" si="5"/>
        <v>1.2860120913598765</v>
      </c>
      <c r="X18" s="1">
        <f t="shared" si="5"/>
        <v>1.2841637507904751</v>
      </c>
      <c r="Y18" s="1">
        <f t="shared" si="5"/>
        <v>1.2823908740944319</v>
      </c>
      <c r="Z18" s="1">
        <f t="shared" si="5"/>
        <v>1.2806875401645539</v>
      </c>
      <c r="AA18" s="1">
        <f t="shared" si="5"/>
        <v>1.2790484985457369</v>
      </c>
      <c r="AB18" s="1">
        <f t="shared" si="7"/>
        <v>1.2774690718274138</v>
      </c>
      <c r="AC18" s="1">
        <f t="shared" si="7"/>
        <v>1.2759450751717401</v>
      </c>
      <c r="AD18" s="1">
        <f t="shared" si="7"/>
        <v>1.2744727494896695</v>
      </c>
      <c r="AE18" s="1">
        <f t="shared" si="7"/>
        <v>1.2730487055782085</v>
      </c>
      <c r="AF18" s="1">
        <f t="shared" si="7"/>
        <v>1.2716698771296451</v>
      </c>
      <c r="AG18" s="1">
        <f t="shared" si="7"/>
        <v>1.2703334809738469</v>
      </c>
      <c r="AH18" s="1">
        <f t="shared" si="7"/>
        <v>1.2690369832574102</v>
      </c>
      <c r="AI18" s="1">
        <f t="shared" si="7"/>
        <v>1.2677780705266082</v>
      </c>
      <c r="AJ18" s="1">
        <f t="shared" si="7"/>
        <v>1.2665546248849069</v>
      </c>
      <c r="AK18" s="1">
        <f t="shared" si="7"/>
        <v>1.2653647025549362</v>
      </c>
      <c r="AL18" s="1">
        <f t="shared" si="7"/>
        <v>1.2642065152999546</v>
      </c>
      <c r="AM18" s="1">
        <f t="shared" si="7"/>
        <v>1.2630784142589857</v>
      </c>
      <c r="AN18" s="1">
        <f t="shared" si="7"/>
        <v>1.2619788758288395</v>
      </c>
      <c r="AO18" s="1">
        <f t="shared" si="7"/>
        <v>1.2609064892896622</v>
      </c>
      <c r="AP18" s="1">
        <f t="shared" si="7"/>
        <v>1.2598599459218456</v>
      </c>
      <c r="AQ18" s="1">
        <f t="shared" si="7"/>
        <v>1.258838029403677</v>
      </c>
      <c r="AR18" s="1">
        <f t="shared" si="7"/>
        <v>1.2578396073130169</v>
      </c>
      <c r="AS18" s="1">
        <f t="shared" si="6"/>
        <v>1.2568636235841013</v>
      </c>
      <c r="AT18" s="1">
        <f t="shared" si="6"/>
        <v>1.2559090917934783</v>
      </c>
      <c r="AU18" s="1">
        <f t="shared" si="6"/>
        <v>1.254975089168064</v>
      </c>
      <c r="AV18" s="1">
        <f t="shared" si="6"/>
        <v>1.2540607512240769</v>
      </c>
      <c r="AW18" s="1">
        <f t="shared" si="6"/>
        <v>1.2531652669587843</v>
      </c>
      <c r="AX18" s="1">
        <f t="shared" si="6"/>
        <v>1.2522878745280337</v>
      </c>
      <c r="AY18" s="1">
        <f t="shared" si="6"/>
        <v>1.251427857351842</v>
      </c>
      <c r="AZ18" s="1">
        <f t="shared" si="6"/>
        <v>1.2505845405981557</v>
      </c>
      <c r="BA18" s="1">
        <f t="shared" si="6"/>
        <v>1.2497572880015568</v>
      </c>
      <c r="BB18" s="1">
        <f t="shared" si="6"/>
        <v>1.2489454989793389</v>
      </c>
      <c r="BC18" s="1">
        <f t="shared" si="6"/>
        <v>1.2481486060122113</v>
      </c>
      <c r="BD18" s="1">
        <f t="shared" si="6"/>
        <v>1.2473660722610156</v>
      </c>
      <c r="BE18" s="1">
        <f t="shared" si="6"/>
        <v>1.2465973893943865</v>
      </c>
      <c r="BF18" s="1">
        <f t="shared" si="6"/>
        <v>1.2458420756053419</v>
      </c>
      <c r="BG18" s="1">
        <f t="shared" si="6"/>
        <v>1.2450996737974211</v>
      </c>
      <c r="BH18" s="1">
        <f t="shared" si="6"/>
        <v>1.2443697499232713</v>
      </c>
      <c r="BI18" s="1">
        <f t="shared" si="6"/>
        <v>1.243651891460559</v>
      </c>
      <c r="BJ18" s="1">
        <f t="shared" si="6"/>
        <v>1.2429457060118103</v>
      </c>
      <c r="BK18" s="1">
        <f t="shared" si="6"/>
        <v>1.2422508200162774</v>
      </c>
      <c r="BL18" s="1">
        <f t="shared" si="4"/>
        <v>1.2415668775632469</v>
      </c>
      <c r="BM18" s="1">
        <f t="shared" si="4"/>
        <v>1.2408935392973501</v>
      </c>
      <c r="BN18" s="1">
        <f t="shared" si="4"/>
        <v>1.2402304814074487</v>
      </c>
      <c r="BO18" s="1">
        <f t="shared" si="4"/>
        <v>1.2395773946915531</v>
      </c>
      <c r="BP18" s="1">
        <f t="shared" si="4"/>
        <v>1.238933983691012</v>
      </c>
      <c r="BQ18" s="1">
        <f t="shared" si="4"/>
        <v>1.2382999658879101</v>
      </c>
      <c r="BR18" s="1">
        <f t="shared" si="4"/>
        <v>1.23767507096021</v>
      </c>
      <c r="BS18" s="1">
        <f t="shared" si="4"/>
        <v>1.2370590400897281</v>
      </c>
      <c r="BT18" s="1">
        <f t="shared" si="4"/>
        <v>1.2364516253185087</v>
      </c>
      <c r="BU18" s="1">
        <f t="shared" ref="BL18:CD29" si="8">IF(BU$4/$B18&gt;5,1.7-0.5,IF(BU$4/$B18&lt;0.5,"OUT OF RANGE",1.3+0.5*(-0.2)*(LOG10(BU$4/$B18))))</f>
        <v>1.2358525889495902</v>
      </c>
      <c r="BV18" s="1">
        <f t="shared" si="8"/>
        <v>1.235261702988538</v>
      </c>
      <c r="BW18" s="1">
        <f t="shared" si="8"/>
        <v>1.2346787486224657</v>
      </c>
      <c r="BX18" s="1">
        <f t="shared" si="8"/>
        <v>1.2341035157335565</v>
      </c>
      <c r="BY18" s="1">
        <f t="shared" si="8"/>
        <v>1.2335358024443874</v>
      </c>
      <c r="BZ18" s="1">
        <f t="shared" si="8"/>
        <v>1.2329754146925875</v>
      </c>
      <c r="CA18" s="1">
        <f t="shared" si="8"/>
        <v>1.2324221658325916</v>
      </c>
      <c r="CB18" s="1">
        <f t="shared" si="8"/>
        <v>1.2318758762624413</v>
      </c>
      <c r="CC18" s="1">
        <f t="shared" si="8"/>
        <v>1.2313363730737708</v>
      </c>
      <c r="CD18" s="1">
        <f t="shared" si="8"/>
        <v>1.230803489723264</v>
      </c>
    </row>
    <row r="19" spans="2:82" x14ac:dyDescent="0.2">
      <c r="B19">
        <v>2600</v>
      </c>
      <c r="C19" s="1" t="str">
        <f t="shared" si="0"/>
        <v>OUT OF RANGE</v>
      </c>
      <c r="D19" s="1" t="str">
        <f t="shared" si="0"/>
        <v>OUT OF RANGE</v>
      </c>
      <c r="E19" s="1" t="str">
        <f t="shared" si="0"/>
        <v>OUT OF RANGE</v>
      </c>
      <c r="F19" s="1" t="str">
        <f t="shared" si="0"/>
        <v>OUT OF RANGE</v>
      </c>
      <c r="G19" s="1" t="str">
        <f t="shared" si="0"/>
        <v>OUT OF RANGE</v>
      </c>
      <c r="H19" s="1" t="str">
        <f t="shared" si="0"/>
        <v>OUT OF RANGE</v>
      </c>
      <c r="I19" s="1">
        <f t="shared" si="0"/>
        <v>1.3284639579475812</v>
      </c>
      <c r="J19" s="1">
        <f t="shared" si="0"/>
        <v>1.3238882088915138</v>
      </c>
      <c r="K19" s="1">
        <f t="shared" si="0"/>
        <v>1.3197489403756912</v>
      </c>
      <c r="L19" s="1">
        <f t="shared" si="0"/>
        <v>1.3159700842867512</v>
      </c>
      <c r="M19" s="1">
        <f t="shared" si="0"/>
        <v>1.31249387366083</v>
      </c>
      <c r="N19" s="1">
        <f t="shared" si="0"/>
        <v>1.3092754053236899</v>
      </c>
      <c r="O19" s="1">
        <f t="shared" si="0"/>
        <v>1.3062790829859456</v>
      </c>
      <c r="P19" s="1">
        <f t="shared" si="0"/>
        <v>1.3034762106259212</v>
      </c>
      <c r="Q19" s="1">
        <f t="shared" si="0"/>
        <v>1.3008433167536864</v>
      </c>
      <c r="R19" s="1">
        <f t="shared" si="0"/>
        <v>1.298360958381183</v>
      </c>
      <c r="S19" s="1">
        <f t="shared" si="5"/>
        <v>1.2960128487962308</v>
      </c>
      <c r="T19" s="1">
        <f t="shared" si="5"/>
        <v>1.2937852093251156</v>
      </c>
      <c r="U19" s="1">
        <f t="shared" si="5"/>
        <v>1.2916662794181217</v>
      </c>
      <c r="V19" s="1">
        <f t="shared" si="5"/>
        <v>1.2896459408092931</v>
      </c>
      <c r="W19" s="1">
        <f t="shared" si="5"/>
        <v>1.2877154252897545</v>
      </c>
      <c r="X19" s="1">
        <f t="shared" si="5"/>
        <v>1.285867084720353</v>
      </c>
      <c r="Y19" s="1">
        <f t="shared" si="5"/>
        <v>1.2840942080243098</v>
      </c>
      <c r="Z19" s="1">
        <f t="shared" si="5"/>
        <v>1.2823908740944319</v>
      </c>
      <c r="AA19" s="1">
        <f t="shared" si="5"/>
        <v>1.2807518324756151</v>
      </c>
      <c r="AB19" s="1">
        <f t="shared" si="7"/>
        <v>1.2791724057572917</v>
      </c>
      <c r="AC19" s="1">
        <f t="shared" si="7"/>
        <v>1.277648409101618</v>
      </c>
      <c r="AD19" s="1">
        <f t="shared" si="7"/>
        <v>1.2761760834195475</v>
      </c>
      <c r="AE19" s="1">
        <f t="shared" si="7"/>
        <v>1.2747520395080865</v>
      </c>
      <c r="AF19" s="1">
        <f t="shared" si="7"/>
        <v>1.2733732110595231</v>
      </c>
      <c r="AG19" s="1">
        <f t="shared" si="7"/>
        <v>1.2720368149037249</v>
      </c>
      <c r="AH19" s="1">
        <f t="shared" si="7"/>
        <v>1.2707403171872882</v>
      </c>
      <c r="AI19" s="1">
        <f t="shared" si="7"/>
        <v>1.2694814044564862</v>
      </c>
      <c r="AJ19" s="1">
        <f t="shared" si="7"/>
        <v>1.2682579588147851</v>
      </c>
      <c r="AK19" s="1">
        <f t="shared" si="7"/>
        <v>1.2670680364848141</v>
      </c>
      <c r="AL19" s="1">
        <f t="shared" si="7"/>
        <v>1.2659098492298326</v>
      </c>
      <c r="AM19" s="1">
        <f t="shared" si="7"/>
        <v>1.2647817481888639</v>
      </c>
      <c r="AN19" s="1">
        <f t="shared" si="7"/>
        <v>1.2636822097587175</v>
      </c>
      <c r="AO19" s="1">
        <f t="shared" si="7"/>
        <v>1.2626098232195402</v>
      </c>
      <c r="AP19" s="1">
        <f t="shared" si="7"/>
        <v>1.2615632798517238</v>
      </c>
      <c r="AQ19" s="1">
        <f t="shared" si="7"/>
        <v>1.2605413633335552</v>
      </c>
      <c r="AR19" s="1">
        <f t="shared" si="7"/>
        <v>1.2595429412428949</v>
      </c>
      <c r="AS19" s="1">
        <f t="shared" si="6"/>
        <v>1.2585669575139793</v>
      </c>
      <c r="AT19" s="1">
        <f t="shared" si="6"/>
        <v>1.2576124257233563</v>
      </c>
      <c r="AU19" s="1">
        <f t="shared" si="6"/>
        <v>1.256678423097942</v>
      </c>
      <c r="AV19" s="1">
        <f t="shared" si="6"/>
        <v>1.2557640851539551</v>
      </c>
      <c r="AW19" s="1">
        <f t="shared" si="6"/>
        <v>1.2548686008886623</v>
      </c>
      <c r="AX19" s="1">
        <f t="shared" si="6"/>
        <v>1.2539912084579119</v>
      </c>
      <c r="AY19" s="1">
        <f t="shared" si="6"/>
        <v>1.25313119128172</v>
      </c>
      <c r="AZ19" s="1">
        <f t="shared" si="6"/>
        <v>1.2522878745280337</v>
      </c>
      <c r="BA19" s="1">
        <f t="shared" si="6"/>
        <v>1.2514606219314348</v>
      </c>
      <c r="BB19" s="1">
        <f t="shared" si="6"/>
        <v>1.2506488329092169</v>
      </c>
      <c r="BC19" s="1">
        <f t="shared" si="6"/>
        <v>1.2498519399420893</v>
      </c>
      <c r="BD19" s="1">
        <f t="shared" si="6"/>
        <v>1.2490694061908936</v>
      </c>
      <c r="BE19" s="1">
        <f t="shared" si="6"/>
        <v>1.2483007233242647</v>
      </c>
      <c r="BF19" s="1">
        <f t="shared" si="6"/>
        <v>1.2475454095352201</v>
      </c>
      <c r="BG19" s="1">
        <f t="shared" si="6"/>
        <v>1.2468030077272994</v>
      </c>
      <c r="BH19" s="1">
        <f t="shared" si="6"/>
        <v>1.2460730838531493</v>
      </c>
      <c r="BI19" s="1">
        <f t="shared" si="6"/>
        <v>1.245355225390437</v>
      </c>
      <c r="BJ19" s="1">
        <f t="shared" si="6"/>
        <v>1.2446490399416883</v>
      </c>
      <c r="BK19" s="1">
        <f t="shared" si="6"/>
        <v>1.2439541539461556</v>
      </c>
      <c r="BL19" s="1">
        <f t="shared" si="8"/>
        <v>1.2432702114931251</v>
      </c>
      <c r="BM19" s="1">
        <f t="shared" si="8"/>
        <v>1.2425968732272281</v>
      </c>
      <c r="BN19" s="1">
        <f t="shared" si="8"/>
        <v>1.2419338153373269</v>
      </c>
      <c r="BO19" s="1">
        <f t="shared" si="8"/>
        <v>1.2412807286214311</v>
      </c>
      <c r="BP19" s="1">
        <f t="shared" si="8"/>
        <v>1.24063731762089</v>
      </c>
      <c r="BQ19" s="1">
        <f t="shared" si="8"/>
        <v>1.2400032998177881</v>
      </c>
      <c r="BR19" s="1">
        <f t="shared" si="8"/>
        <v>1.239378404890088</v>
      </c>
      <c r="BS19" s="1">
        <f t="shared" si="8"/>
        <v>1.2387623740196061</v>
      </c>
      <c r="BT19" s="1">
        <f t="shared" si="8"/>
        <v>1.2381549592483869</v>
      </c>
      <c r="BU19" s="1">
        <f t="shared" si="8"/>
        <v>1.2375559228794681</v>
      </c>
      <c r="BV19" s="1">
        <f t="shared" si="8"/>
        <v>1.2369650369184162</v>
      </c>
      <c r="BW19" s="1">
        <f t="shared" si="8"/>
        <v>1.2363820825523437</v>
      </c>
      <c r="BX19" s="1">
        <f t="shared" si="8"/>
        <v>1.2358068496634347</v>
      </c>
      <c r="BY19" s="1">
        <f t="shared" si="8"/>
        <v>1.2352391363742656</v>
      </c>
      <c r="BZ19" s="1">
        <f t="shared" si="8"/>
        <v>1.2346787486224657</v>
      </c>
      <c r="CA19" s="1">
        <f t="shared" si="8"/>
        <v>1.2341254997624695</v>
      </c>
      <c r="CB19" s="1">
        <f t="shared" si="8"/>
        <v>1.2335792101923193</v>
      </c>
      <c r="CC19" s="1">
        <f t="shared" si="8"/>
        <v>1.2330397070036487</v>
      </c>
      <c r="CD19" s="1">
        <f t="shared" si="8"/>
        <v>1.232506823653142</v>
      </c>
    </row>
    <row r="20" spans="2:82" x14ac:dyDescent="0.2">
      <c r="B20">
        <v>2700</v>
      </c>
      <c r="C20" s="1" t="str">
        <f t="shared" si="0"/>
        <v>OUT OF RANGE</v>
      </c>
      <c r="D20" s="1" t="str">
        <f t="shared" si="0"/>
        <v>OUT OF RANGE</v>
      </c>
      <c r="E20" s="1" t="str">
        <f t="shared" si="0"/>
        <v>OUT OF RANGE</v>
      </c>
      <c r="F20" s="1" t="str">
        <f t="shared" si="0"/>
        <v>OUT OF RANGE</v>
      </c>
      <c r="G20" s="1" t="str">
        <f t="shared" si="0"/>
        <v>OUT OF RANGE</v>
      </c>
      <c r="H20" s="1" t="str">
        <f t="shared" si="0"/>
        <v>OUT OF RANGE</v>
      </c>
      <c r="I20" s="1">
        <f t="shared" si="0"/>
        <v>1.3301029995663982</v>
      </c>
      <c r="J20" s="1">
        <f t="shared" si="0"/>
        <v>1.3255272505103306</v>
      </c>
      <c r="K20" s="1">
        <f t="shared" si="0"/>
        <v>1.3213879819945082</v>
      </c>
      <c r="L20" s="1">
        <f t="shared" si="0"/>
        <v>1.3176091259055682</v>
      </c>
      <c r="M20" s="1">
        <f t="shared" si="0"/>
        <v>1.314132915279647</v>
      </c>
      <c r="N20" s="1">
        <f t="shared" si="0"/>
        <v>1.3109144469425069</v>
      </c>
      <c r="O20" s="1">
        <f t="shared" si="0"/>
        <v>1.3079181246047624</v>
      </c>
      <c r="P20" s="1">
        <f t="shared" si="0"/>
        <v>1.3051152522447382</v>
      </c>
      <c r="Q20" s="1">
        <f t="shared" si="0"/>
        <v>1.3024823583725034</v>
      </c>
      <c r="R20" s="1">
        <f t="shared" si="0"/>
        <v>1.3</v>
      </c>
      <c r="S20" s="1">
        <f t="shared" si="5"/>
        <v>1.2976518904150478</v>
      </c>
      <c r="T20" s="1">
        <f t="shared" si="5"/>
        <v>1.2954242509439324</v>
      </c>
      <c r="U20" s="1">
        <f t="shared" si="5"/>
        <v>1.2933053210369387</v>
      </c>
      <c r="V20" s="1">
        <f t="shared" si="5"/>
        <v>1.2912849824281101</v>
      </c>
      <c r="W20" s="1">
        <f t="shared" si="5"/>
        <v>1.2893544669085715</v>
      </c>
      <c r="X20" s="1">
        <f t="shared" si="5"/>
        <v>1.2875061263391701</v>
      </c>
      <c r="Y20" s="1">
        <f t="shared" si="5"/>
        <v>1.2857332496431269</v>
      </c>
      <c r="Z20" s="1">
        <f t="shared" si="5"/>
        <v>1.2840299157132489</v>
      </c>
      <c r="AA20" s="1">
        <f t="shared" si="5"/>
        <v>1.2823908740944319</v>
      </c>
      <c r="AB20" s="1">
        <f t="shared" si="7"/>
        <v>1.2808114473761087</v>
      </c>
      <c r="AC20" s="1">
        <f t="shared" si="7"/>
        <v>1.279287450720435</v>
      </c>
      <c r="AD20" s="1">
        <f t="shared" si="7"/>
        <v>1.2778151250383645</v>
      </c>
      <c r="AE20" s="1">
        <f t="shared" si="7"/>
        <v>1.2763910811269035</v>
      </c>
      <c r="AF20" s="1">
        <f t="shared" si="7"/>
        <v>1.2750122526783401</v>
      </c>
      <c r="AG20" s="1">
        <f t="shared" si="7"/>
        <v>1.2736758565225419</v>
      </c>
      <c r="AH20" s="1">
        <f t="shared" si="7"/>
        <v>1.2723793588061052</v>
      </c>
      <c r="AI20" s="1">
        <f t="shared" si="7"/>
        <v>1.2711204460753032</v>
      </c>
      <c r="AJ20" s="1">
        <f t="shared" si="7"/>
        <v>1.2698970004336019</v>
      </c>
      <c r="AK20" s="1">
        <f t="shared" si="7"/>
        <v>1.2687070781036311</v>
      </c>
      <c r="AL20" s="1">
        <f t="shared" si="7"/>
        <v>1.2675488908486496</v>
      </c>
      <c r="AM20" s="1">
        <f t="shared" si="7"/>
        <v>1.2664207898076807</v>
      </c>
      <c r="AN20" s="1">
        <f t="shared" si="7"/>
        <v>1.2653212513775345</v>
      </c>
      <c r="AO20" s="1">
        <f t="shared" si="7"/>
        <v>1.2642488648383572</v>
      </c>
      <c r="AP20" s="1">
        <f t="shared" si="7"/>
        <v>1.2632023214705406</v>
      </c>
      <c r="AQ20" s="1">
        <f t="shared" si="7"/>
        <v>1.2621804049523719</v>
      </c>
      <c r="AR20" s="1">
        <f t="shared" si="7"/>
        <v>1.2611819828617119</v>
      </c>
      <c r="AS20" s="1">
        <f t="shared" si="6"/>
        <v>1.2602059991327963</v>
      </c>
      <c r="AT20" s="1">
        <f t="shared" si="6"/>
        <v>1.2592514673421733</v>
      </c>
      <c r="AU20" s="1">
        <f t="shared" si="6"/>
        <v>1.258317464716759</v>
      </c>
      <c r="AV20" s="1">
        <f t="shared" si="6"/>
        <v>1.2574031267727719</v>
      </c>
      <c r="AW20" s="1">
        <f t="shared" si="6"/>
        <v>1.2565076425074793</v>
      </c>
      <c r="AX20" s="1">
        <f t="shared" si="6"/>
        <v>1.2556302500767287</v>
      </c>
      <c r="AY20" s="1">
        <f t="shared" si="6"/>
        <v>1.254770232900537</v>
      </c>
      <c r="AZ20" s="1">
        <f t="shared" si="6"/>
        <v>1.2539269161468507</v>
      </c>
      <c r="BA20" s="1">
        <f t="shared" si="6"/>
        <v>1.2530996635502518</v>
      </c>
      <c r="BB20" s="1">
        <f t="shared" si="6"/>
        <v>1.2522878745280337</v>
      </c>
      <c r="BC20" s="1">
        <f t="shared" si="6"/>
        <v>1.2514909815609063</v>
      </c>
      <c r="BD20" s="1">
        <f t="shared" si="6"/>
        <v>1.2507084478097106</v>
      </c>
      <c r="BE20" s="1">
        <f t="shared" si="6"/>
        <v>1.2499397649430815</v>
      </c>
      <c r="BF20" s="1">
        <f t="shared" si="6"/>
        <v>1.2491844511540369</v>
      </c>
      <c r="BG20" s="1">
        <f t="shared" si="6"/>
        <v>1.2484420493461161</v>
      </c>
      <c r="BH20" s="1">
        <f t="shared" si="6"/>
        <v>1.2477121254719663</v>
      </c>
      <c r="BI20" s="1">
        <f t="shared" si="6"/>
        <v>1.246994267009254</v>
      </c>
      <c r="BJ20" s="1">
        <f t="shared" si="6"/>
        <v>1.2462880815605053</v>
      </c>
      <c r="BK20" s="1">
        <f t="shared" si="6"/>
        <v>1.2455931955649724</v>
      </c>
      <c r="BL20" s="1">
        <f t="shared" si="8"/>
        <v>1.2449092531119419</v>
      </c>
      <c r="BM20" s="1">
        <f t="shared" si="8"/>
        <v>1.2442359148460451</v>
      </c>
      <c r="BN20" s="1">
        <f t="shared" si="8"/>
        <v>1.2435728569561437</v>
      </c>
      <c r="BO20" s="1">
        <f t="shared" si="8"/>
        <v>1.2429197702402479</v>
      </c>
      <c r="BP20" s="1">
        <f t="shared" si="8"/>
        <v>1.242276359239707</v>
      </c>
      <c r="BQ20" s="1">
        <f t="shared" si="8"/>
        <v>1.2416423414366051</v>
      </c>
      <c r="BR20" s="1">
        <f t="shared" si="8"/>
        <v>1.241017446508905</v>
      </c>
      <c r="BS20" s="1">
        <f t="shared" si="8"/>
        <v>1.2404014156384231</v>
      </c>
      <c r="BT20" s="1">
        <f t="shared" si="8"/>
        <v>1.2397940008672037</v>
      </c>
      <c r="BU20" s="1">
        <f t="shared" si="8"/>
        <v>1.2391949644982851</v>
      </c>
      <c r="BV20" s="1">
        <f t="shared" si="8"/>
        <v>1.238604078537233</v>
      </c>
      <c r="BW20" s="1">
        <f t="shared" si="8"/>
        <v>1.2380211241711607</v>
      </c>
      <c r="BX20" s="1">
        <f t="shared" si="8"/>
        <v>1.2374458912822515</v>
      </c>
      <c r="BY20" s="1">
        <f t="shared" si="8"/>
        <v>1.2368781779930824</v>
      </c>
      <c r="BZ20" s="1">
        <f t="shared" si="8"/>
        <v>1.2363177902412825</v>
      </c>
      <c r="CA20" s="1">
        <f t="shared" si="8"/>
        <v>1.2357645413812866</v>
      </c>
      <c r="CB20" s="1">
        <f t="shared" si="8"/>
        <v>1.2352182518111363</v>
      </c>
      <c r="CC20" s="1">
        <f t="shared" si="8"/>
        <v>1.2346787486224657</v>
      </c>
      <c r="CD20" s="1">
        <f t="shared" si="8"/>
        <v>1.234145865271959</v>
      </c>
    </row>
    <row r="21" spans="2:82" x14ac:dyDescent="0.2">
      <c r="B21">
        <v>2800</v>
      </c>
      <c r="C21" s="1" t="str">
        <f t="shared" si="0"/>
        <v>OUT OF RANGE</v>
      </c>
      <c r="D21" s="1" t="str">
        <f t="shared" si="0"/>
        <v>OUT OF RANGE</v>
      </c>
      <c r="E21" s="1" t="str">
        <f t="shared" si="0"/>
        <v>OUT OF RANGE</v>
      </c>
      <c r="F21" s="1" t="str">
        <f t="shared" si="0"/>
        <v>OUT OF RANGE</v>
      </c>
      <c r="G21" s="1" t="str">
        <f t="shared" si="0"/>
        <v>OUT OF RANGE</v>
      </c>
      <c r="H21" s="1" t="str">
        <f t="shared" si="0"/>
        <v>OUT OF RANGE</v>
      </c>
      <c r="I21" s="1" t="str">
        <f t="shared" si="0"/>
        <v>OUT OF RANGE</v>
      </c>
      <c r="J21" s="1">
        <f t="shared" si="0"/>
        <v>1.3271066772286539</v>
      </c>
      <c r="K21" s="1">
        <f t="shared" si="0"/>
        <v>1.3229674087128314</v>
      </c>
      <c r="L21" s="1">
        <f t="shared" si="0"/>
        <v>1.3191885526238913</v>
      </c>
      <c r="M21" s="1">
        <f t="shared" si="0"/>
        <v>1.3157123419979702</v>
      </c>
      <c r="N21" s="1">
        <f t="shared" si="0"/>
        <v>1.31249387366083</v>
      </c>
      <c r="O21" s="1">
        <f t="shared" si="0"/>
        <v>1.3094975513230858</v>
      </c>
      <c r="P21" s="1">
        <f t="shared" si="0"/>
        <v>1.3066946789630614</v>
      </c>
      <c r="Q21" s="1">
        <f t="shared" si="0"/>
        <v>1.3040617850908265</v>
      </c>
      <c r="R21" s="1">
        <f t="shared" si="0"/>
        <v>1.3015794267183232</v>
      </c>
      <c r="S21" s="1">
        <f t="shared" si="5"/>
        <v>1.2992313171333709</v>
      </c>
      <c r="T21" s="1">
        <f t="shared" si="5"/>
        <v>1.2970036776622558</v>
      </c>
      <c r="U21" s="1">
        <f t="shared" si="5"/>
        <v>1.2948847477552619</v>
      </c>
      <c r="V21" s="1">
        <f t="shared" si="5"/>
        <v>1.2928644091464332</v>
      </c>
      <c r="W21" s="1">
        <f t="shared" si="5"/>
        <v>1.2909338936268946</v>
      </c>
      <c r="X21" s="1">
        <f t="shared" si="5"/>
        <v>1.2890855530574932</v>
      </c>
      <c r="Y21" s="1">
        <f t="shared" si="5"/>
        <v>1.2873126763614502</v>
      </c>
      <c r="Z21" s="1">
        <f t="shared" si="5"/>
        <v>1.285609342431572</v>
      </c>
      <c r="AA21" s="1">
        <f t="shared" si="5"/>
        <v>1.2839703008127552</v>
      </c>
      <c r="AB21" s="1">
        <f t="shared" si="7"/>
        <v>1.2823908740944319</v>
      </c>
      <c r="AC21" s="1">
        <f t="shared" si="7"/>
        <v>1.2808668774387582</v>
      </c>
      <c r="AD21" s="1">
        <f t="shared" si="7"/>
        <v>1.2793945517566876</v>
      </c>
      <c r="AE21" s="1">
        <f t="shared" si="7"/>
        <v>1.2779705078452266</v>
      </c>
      <c r="AF21" s="1">
        <f t="shared" si="7"/>
        <v>1.2765916793966632</v>
      </c>
      <c r="AG21" s="1">
        <f t="shared" si="7"/>
        <v>1.275255283240865</v>
      </c>
      <c r="AH21" s="1">
        <f t="shared" si="7"/>
        <v>1.2739587855244283</v>
      </c>
      <c r="AI21" s="1">
        <f t="shared" si="7"/>
        <v>1.2726998727936263</v>
      </c>
      <c r="AJ21" s="1">
        <f t="shared" si="7"/>
        <v>1.2714764271519252</v>
      </c>
      <c r="AK21" s="1">
        <f t="shared" si="7"/>
        <v>1.2702865048219543</v>
      </c>
      <c r="AL21" s="1">
        <f t="shared" si="7"/>
        <v>1.2691283175669728</v>
      </c>
      <c r="AM21" s="1">
        <f t="shared" si="7"/>
        <v>1.268000216526004</v>
      </c>
      <c r="AN21" s="1">
        <f t="shared" si="7"/>
        <v>1.2669006780958576</v>
      </c>
      <c r="AO21" s="1">
        <f t="shared" si="7"/>
        <v>1.2658282915566803</v>
      </c>
      <c r="AP21" s="1">
        <f t="shared" si="7"/>
        <v>1.2647817481888639</v>
      </c>
      <c r="AQ21" s="1">
        <f t="shared" si="7"/>
        <v>1.2637598316706953</v>
      </c>
      <c r="AR21" s="1">
        <f t="shared" si="7"/>
        <v>1.262761409580035</v>
      </c>
      <c r="AS21" s="1">
        <f t="shared" si="6"/>
        <v>1.2617854258511194</v>
      </c>
      <c r="AT21" s="1">
        <f t="shared" si="6"/>
        <v>1.2608308940604964</v>
      </c>
      <c r="AU21" s="1">
        <f t="shared" si="6"/>
        <v>1.2598968914350821</v>
      </c>
      <c r="AV21" s="1">
        <f t="shared" si="6"/>
        <v>1.2589825534910952</v>
      </c>
      <c r="AW21" s="1">
        <f t="shared" si="6"/>
        <v>1.2580870692258024</v>
      </c>
      <c r="AX21" s="1">
        <f t="shared" si="6"/>
        <v>1.257209676795052</v>
      </c>
      <c r="AY21" s="1">
        <f t="shared" si="6"/>
        <v>1.2563496596188601</v>
      </c>
      <c r="AZ21" s="1">
        <f t="shared" si="6"/>
        <v>1.255506342865174</v>
      </c>
      <c r="BA21" s="1">
        <f t="shared" si="6"/>
        <v>1.2546790902685749</v>
      </c>
      <c r="BB21" s="1">
        <f t="shared" si="6"/>
        <v>1.253867301246357</v>
      </c>
      <c r="BC21" s="1">
        <f t="shared" si="6"/>
        <v>1.2530704082792294</v>
      </c>
      <c r="BD21" s="1">
        <f t="shared" si="6"/>
        <v>1.2522878745280337</v>
      </c>
      <c r="BE21" s="1">
        <f t="shared" si="6"/>
        <v>1.2515191916614048</v>
      </c>
      <c r="BF21" s="1">
        <f t="shared" si="6"/>
        <v>1.2507638778723602</v>
      </c>
      <c r="BG21" s="1">
        <f t="shared" si="6"/>
        <v>1.2500214760644395</v>
      </c>
      <c r="BH21" s="1">
        <f t="shared" si="6"/>
        <v>1.2492915521902894</v>
      </c>
      <c r="BI21" s="1">
        <f t="shared" si="6"/>
        <v>1.2485736937275771</v>
      </c>
      <c r="BJ21" s="1">
        <f t="shared" si="6"/>
        <v>1.2478675082788284</v>
      </c>
      <c r="BK21" s="1">
        <f t="shared" si="6"/>
        <v>1.2471726222832957</v>
      </c>
      <c r="BL21" s="1">
        <f t="shared" si="8"/>
        <v>1.2464886798302652</v>
      </c>
      <c r="BM21" s="1">
        <f t="shared" si="8"/>
        <v>1.2458153415643682</v>
      </c>
      <c r="BN21" s="1">
        <f t="shared" si="8"/>
        <v>1.2451522836744671</v>
      </c>
      <c r="BO21" s="1">
        <f t="shared" si="8"/>
        <v>1.2444991969585713</v>
      </c>
      <c r="BP21" s="1">
        <f t="shared" si="8"/>
        <v>1.2438557859580301</v>
      </c>
      <c r="BQ21" s="1">
        <f t="shared" si="8"/>
        <v>1.2432217681549282</v>
      </c>
      <c r="BR21" s="1">
        <f t="shared" si="8"/>
        <v>1.2425968732272281</v>
      </c>
      <c r="BS21" s="1">
        <f t="shared" si="8"/>
        <v>1.2419808423567462</v>
      </c>
      <c r="BT21" s="1">
        <f t="shared" si="8"/>
        <v>1.241373427585527</v>
      </c>
      <c r="BU21" s="1">
        <f t="shared" si="8"/>
        <v>1.2407743912166083</v>
      </c>
      <c r="BV21" s="1">
        <f t="shared" si="8"/>
        <v>1.2401835052555563</v>
      </c>
      <c r="BW21" s="1">
        <f t="shared" si="8"/>
        <v>1.2396005508894838</v>
      </c>
      <c r="BX21" s="1">
        <f t="shared" si="8"/>
        <v>1.2390253180005748</v>
      </c>
      <c r="BY21" s="1">
        <f t="shared" si="8"/>
        <v>1.2384576047114058</v>
      </c>
      <c r="BZ21" s="1">
        <f t="shared" si="8"/>
        <v>1.2378972169596059</v>
      </c>
      <c r="CA21" s="1">
        <f t="shared" si="8"/>
        <v>1.2373439680996097</v>
      </c>
      <c r="CB21" s="1">
        <f t="shared" si="8"/>
        <v>1.2367976785294594</v>
      </c>
      <c r="CC21" s="1">
        <f t="shared" si="8"/>
        <v>1.2362581753407889</v>
      </c>
      <c r="CD21" s="1">
        <f t="shared" si="8"/>
        <v>1.2357252919902821</v>
      </c>
    </row>
    <row r="22" spans="2:82" x14ac:dyDescent="0.2">
      <c r="B22">
        <v>2900</v>
      </c>
      <c r="C22" s="1" t="str">
        <f t="shared" si="0"/>
        <v>OUT OF RANGE</v>
      </c>
      <c r="D22" s="1" t="str">
        <f t="shared" si="0"/>
        <v>OUT OF RANGE</v>
      </c>
      <c r="E22" s="1" t="str">
        <f t="shared" si="0"/>
        <v>OUT OF RANGE</v>
      </c>
      <c r="F22" s="1" t="str">
        <f t="shared" si="0"/>
        <v>OUT OF RANGE</v>
      </c>
      <c r="G22" s="1" t="str">
        <f t="shared" si="0"/>
        <v>OUT OF RANGE</v>
      </c>
      <c r="H22" s="1" t="str">
        <f t="shared" si="0"/>
        <v>OUT OF RANGE</v>
      </c>
      <c r="I22" s="1" t="str">
        <f t="shared" si="0"/>
        <v>OUT OF RANGE</v>
      </c>
      <c r="J22" s="1">
        <f t="shared" si="0"/>
        <v>1.3286306738843274</v>
      </c>
      <c r="K22" s="1">
        <f t="shared" si="0"/>
        <v>1.3244914053685051</v>
      </c>
      <c r="L22" s="1">
        <f t="shared" si="0"/>
        <v>1.3207125492795651</v>
      </c>
      <c r="M22" s="1">
        <f t="shared" si="0"/>
        <v>1.3172363386536439</v>
      </c>
      <c r="N22" s="1">
        <f t="shared" si="0"/>
        <v>1.3140178703165037</v>
      </c>
      <c r="O22" s="1">
        <f t="shared" si="0"/>
        <v>1.3110215479787595</v>
      </c>
      <c r="P22" s="1">
        <f t="shared" si="0"/>
        <v>1.3082186756187351</v>
      </c>
      <c r="Q22" s="1">
        <f t="shared" si="0"/>
        <v>1.3055857817465002</v>
      </c>
      <c r="R22" s="1">
        <f t="shared" si="0"/>
        <v>1.3031034233739969</v>
      </c>
      <c r="S22" s="1">
        <f t="shared" si="5"/>
        <v>1.3007553137890446</v>
      </c>
      <c r="T22" s="1">
        <f t="shared" si="5"/>
        <v>1.2985276743179295</v>
      </c>
      <c r="U22" s="1">
        <f t="shared" si="5"/>
        <v>1.2964087444109356</v>
      </c>
      <c r="V22" s="1">
        <f t="shared" si="5"/>
        <v>1.2943884058021069</v>
      </c>
      <c r="W22" s="1">
        <f t="shared" si="5"/>
        <v>1.2924578902825683</v>
      </c>
      <c r="X22" s="1">
        <f t="shared" si="5"/>
        <v>1.2906095497131669</v>
      </c>
      <c r="Y22" s="1">
        <f t="shared" si="5"/>
        <v>1.2888366730171237</v>
      </c>
      <c r="Z22" s="1">
        <f t="shared" si="5"/>
        <v>1.2871333390872457</v>
      </c>
      <c r="AA22" s="1">
        <f t="shared" si="5"/>
        <v>1.2854942974684287</v>
      </c>
      <c r="AB22" s="1">
        <f t="shared" si="7"/>
        <v>1.2839148707501056</v>
      </c>
      <c r="AC22" s="1">
        <f t="shared" si="7"/>
        <v>1.2823908740944319</v>
      </c>
      <c r="AD22" s="1">
        <f t="shared" si="7"/>
        <v>1.2809185484123613</v>
      </c>
      <c r="AE22" s="1">
        <f t="shared" si="7"/>
        <v>1.2794945045009003</v>
      </c>
      <c r="AF22" s="1">
        <f t="shared" si="7"/>
        <v>1.2781156760523369</v>
      </c>
      <c r="AG22" s="1">
        <f t="shared" si="7"/>
        <v>1.2767792798965387</v>
      </c>
      <c r="AH22" s="1">
        <f t="shared" si="7"/>
        <v>1.275482782180102</v>
      </c>
      <c r="AI22" s="1">
        <f t="shared" si="7"/>
        <v>1.2742238694493</v>
      </c>
      <c r="AJ22" s="1">
        <f t="shared" si="7"/>
        <v>1.2730004238075987</v>
      </c>
      <c r="AK22" s="1">
        <f t="shared" si="7"/>
        <v>1.271810501477628</v>
      </c>
      <c r="AL22" s="1">
        <f t="shared" si="7"/>
        <v>1.2706523142226465</v>
      </c>
      <c r="AM22" s="1">
        <f t="shared" si="7"/>
        <v>1.2695242131816775</v>
      </c>
      <c r="AN22" s="1">
        <f t="shared" si="7"/>
        <v>1.2684246747515313</v>
      </c>
      <c r="AO22" s="1">
        <f t="shared" si="7"/>
        <v>1.267352288212354</v>
      </c>
      <c r="AP22" s="1">
        <f t="shared" si="7"/>
        <v>1.2663057448445374</v>
      </c>
      <c r="AQ22" s="1">
        <f t="shared" si="7"/>
        <v>1.265283828326369</v>
      </c>
      <c r="AR22" s="1">
        <f t="shared" si="7"/>
        <v>1.2642854062357087</v>
      </c>
      <c r="AS22" s="1">
        <f t="shared" si="6"/>
        <v>1.2633094225067931</v>
      </c>
      <c r="AT22" s="1">
        <f t="shared" si="6"/>
        <v>1.2623548907161701</v>
      </c>
      <c r="AU22" s="1">
        <f t="shared" si="6"/>
        <v>1.2614208880907558</v>
      </c>
      <c r="AV22" s="1">
        <f t="shared" si="6"/>
        <v>1.2605065501467687</v>
      </c>
      <c r="AW22" s="1">
        <f t="shared" si="6"/>
        <v>1.2596110658814761</v>
      </c>
      <c r="AX22" s="1">
        <f t="shared" si="6"/>
        <v>1.2587336734507257</v>
      </c>
      <c r="AY22" s="1">
        <f t="shared" si="6"/>
        <v>1.2578736562745338</v>
      </c>
      <c r="AZ22" s="1">
        <f t="shared" si="6"/>
        <v>1.2570303395208475</v>
      </c>
      <c r="BA22" s="1">
        <f t="shared" si="6"/>
        <v>1.2562030869242486</v>
      </c>
      <c r="BB22" s="1">
        <f t="shared" si="6"/>
        <v>1.2553912979020307</v>
      </c>
      <c r="BC22" s="1">
        <f t="shared" si="6"/>
        <v>1.2545944049349032</v>
      </c>
      <c r="BD22" s="1">
        <f t="shared" si="6"/>
        <v>1.2538118711837074</v>
      </c>
      <c r="BE22" s="1">
        <f t="shared" si="6"/>
        <v>1.2530431883170783</v>
      </c>
      <c r="BF22" s="1">
        <f t="shared" si="6"/>
        <v>1.2522878745280337</v>
      </c>
      <c r="BG22" s="1">
        <f t="shared" si="6"/>
        <v>1.2515454727201132</v>
      </c>
      <c r="BH22" s="1">
        <f t="shared" si="6"/>
        <v>1.2508155488459631</v>
      </c>
      <c r="BI22" s="1">
        <f t="shared" si="6"/>
        <v>1.2500976903832508</v>
      </c>
      <c r="BJ22" s="1">
        <f t="shared" si="6"/>
        <v>1.2493915049345021</v>
      </c>
      <c r="BK22" s="1">
        <f t="shared" si="6"/>
        <v>1.2486966189389694</v>
      </c>
      <c r="BL22" s="1">
        <f t="shared" si="8"/>
        <v>1.2480126764859387</v>
      </c>
      <c r="BM22" s="1">
        <f t="shared" si="8"/>
        <v>1.2473393382200419</v>
      </c>
      <c r="BN22" s="1">
        <f t="shared" si="8"/>
        <v>1.2466762803301408</v>
      </c>
      <c r="BO22" s="1">
        <f t="shared" si="8"/>
        <v>1.246023193614245</v>
      </c>
      <c r="BP22" s="1">
        <f t="shared" si="8"/>
        <v>1.2453797826137039</v>
      </c>
      <c r="BQ22" s="1">
        <f t="shared" si="8"/>
        <v>1.244745764810602</v>
      </c>
      <c r="BR22" s="1">
        <f t="shared" si="8"/>
        <v>1.2441208698829018</v>
      </c>
      <c r="BS22" s="1">
        <f t="shared" si="8"/>
        <v>1.2435048390124199</v>
      </c>
      <c r="BT22" s="1">
        <f t="shared" si="8"/>
        <v>1.2428974242412008</v>
      </c>
      <c r="BU22" s="1">
        <f t="shared" si="8"/>
        <v>1.242298387872282</v>
      </c>
      <c r="BV22" s="1">
        <f t="shared" si="8"/>
        <v>1.2417075019112298</v>
      </c>
      <c r="BW22" s="1">
        <f t="shared" si="8"/>
        <v>1.2411245475451576</v>
      </c>
      <c r="BX22" s="1">
        <f t="shared" si="8"/>
        <v>1.2405493146562483</v>
      </c>
      <c r="BY22" s="1">
        <f t="shared" si="8"/>
        <v>1.2399816013670792</v>
      </c>
      <c r="BZ22" s="1">
        <f t="shared" si="8"/>
        <v>1.2394212136152796</v>
      </c>
      <c r="CA22" s="1">
        <f t="shared" si="8"/>
        <v>1.2388679647552834</v>
      </c>
      <c r="CB22" s="1">
        <f t="shared" si="8"/>
        <v>1.2383216751851331</v>
      </c>
      <c r="CC22" s="1">
        <f t="shared" si="8"/>
        <v>1.2377821719964626</v>
      </c>
      <c r="CD22" s="1">
        <f t="shared" si="8"/>
        <v>1.2372492886459558</v>
      </c>
    </row>
    <row r="23" spans="2:82" x14ac:dyDescent="0.2">
      <c r="B23">
        <v>3000</v>
      </c>
      <c r="C23" s="1" t="str">
        <f t="shared" si="0"/>
        <v>OUT OF RANGE</v>
      </c>
      <c r="D23" s="1" t="str">
        <f t="shared" si="0"/>
        <v>OUT OF RANGE</v>
      </c>
      <c r="E23" s="1" t="str">
        <f t="shared" si="0"/>
        <v>OUT OF RANGE</v>
      </c>
      <c r="F23" s="1" t="str">
        <f t="shared" si="0"/>
        <v>OUT OF RANGE</v>
      </c>
      <c r="G23" s="1" t="str">
        <f t="shared" si="0"/>
        <v>OUT OF RANGE</v>
      </c>
      <c r="H23" s="1" t="str">
        <f t="shared" si="0"/>
        <v>OUT OF RANGE</v>
      </c>
      <c r="I23" s="1" t="str">
        <f t="shared" si="0"/>
        <v>OUT OF RANGE</v>
      </c>
      <c r="J23" s="1">
        <f t="shared" si="0"/>
        <v>1.3301029995663982</v>
      </c>
      <c r="K23" s="1">
        <f t="shared" si="0"/>
        <v>1.3259637310505756</v>
      </c>
      <c r="L23" s="1">
        <f t="shared" si="0"/>
        <v>1.3221848749616356</v>
      </c>
      <c r="M23" s="1">
        <f t="shared" si="0"/>
        <v>1.3187086643357144</v>
      </c>
      <c r="N23" s="1">
        <f t="shared" si="0"/>
        <v>1.3154901959985743</v>
      </c>
      <c r="O23" s="1">
        <f t="shared" si="0"/>
        <v>1.31249387366083</v>
      </c>
      <c r="P23" s="1">
        <f t="shared" si="0"/>
        <v>1.3096910013008056</v>
      </c>
      <c r="Q23" s="1">
        <f t="shared" si="0"/>
        <v>1.3070581074285708</v>
      </c>
      <c r="R23" s="1">
        <f t="shared" si="0"/>
        <v>1.3045757490560677</v>
      </c>
      <c r="S23" s="1">
        <f t="shared" si="5"/>
        <v>1.3022276394711152</v>
      </c>
      <c r="T23" s="1">
        <f t="shared" si="5"/>
        <v>1.3</v>
      </c>
      <c r="U23" s="1">
        <f t="shared" si="5"/>
        <v>1.2978810700930061</v>
      </c>
      <c r="V23" s="1">
        <f t="shared" si="5"/>
        <v>1.2958607314841775</v>
      </c>
      <c r="W23" s="1">
        <f t="shared" si="5"/>
        <v>1.2939302159646389</v>
      </c>
      <c r="X23" s="1">
        <f t="shared" si="5"/>
        <v>1.2920818753952377</v>
      </c>
      <c r="Y23" s="1">
        <f t="shared" si="5"/>
        <v>1.2903089986991945</v>
      </c>
      <c r="Z23" s="1">
        <f t="shared" si="5"/>
        <v>1.2886056647693163</v>
      </c>
      <c r="AA23" s="1">
        <f t="shared" si="5"/>
        <v>1.2869666231504995</v>
      </c>
      <c r="AB23" s="1">
        <f t="shared" si="7"/>
        <v>1.2853871964321761</v>
      </c>
      <c r="AC23" s="1">
        <f t="shared" si="7"/>
        <v>1.2838631997765027</v>
      </c>
      <c r="AD23" s="1">
        <f t="shared" si="7"/>
        <v>1.2823908740944319</v>
      </c>
      <c r="AE23" s="1">
        <f t="shared" si="7"/>
        <v>1.2809668301829709</v>
      </c>
      <c r="AF23" s="1">
        <f t="shared" si="7"/>
        <v>1.2795880017344077</v>
      </c>
      <c r="AG23" s="1">
        <f t="shared" si="7"/>
        <v>1.2782516055786095</v>
      </c>
      <c r="AH23" s="1">
        <f t="shared" si="7"/>
        <v>1.2769551078621726</v>
      </c>
      <c r="AI23" s="1">
        <f t="shared" si="7"/>
        <v>1.2756961951313706</v>
      </c>
      <c r="AJ23" s="1">
        <f t="shared" si="7"/>
        <v>1.2744727494896695</v>
      </c>
      <c r="AK23" s="1">
        <f t="shared" si="7"/>
        <v>1.2732828271596988</v>
      </c>
      <c r="AL23" s="1">
        <f t="shared" si="7"/>
        <v>1.2721246399047172</v>
      </c>
      <c r="AM23" s="1">
        <f t="shared" si="7"/>
        <v>1.2709965388637483</v>
      </c>
      <c r="AN23" s="1">
        <f t="shared" si="7"/>
        <v>1.2698970004336019</v>
      </c>
      <c r="AO23" s="1">
        <f t="shared" si="7"/>
        <v>1.2688246138944246</v>
      </c>
      <c r="AP23" s="1">
        <f t="shared" si="7"/>
        <v>1.2677780705266082</v>
      </c>
      <c r="AQ23" s="1">
        <f t="shared" si="7"/>
        <v>1.2667561540084395</v>
      </c>
      <c r="AR23" s="1">
        <f t="shared" si="7"/>
        <v>1.2657577319177795</v>
      </c>
      <c r="AS23" s="1">
        <f t="shared" si="6"/>
        <v>1.2647817481888639</v>
      </c>
      <c r="AT23" s="1">
        <f t="shared" si="6"/>
        <v>1.2638272163982407</v>
      </c>
      <c r="AU23" s="1">
        <f t="shared" si="6"/>
        <v>1.2628932137728264</v>
      </c>
      <c r="AV23" s="1">
        <f t="shared" si="6"/>
        <v>1.2619788758288395</v>
      </c>
      <c r="AW23" s="1">
        <f t="shared" si="6"/>
        <v>1.2610833915635469</v>
      </c>
      <c r="AX23" s="1">
        <f t="shared" si="6"/>
        <v>1.2602059991327963</v>
      </c>
      <c r="AY23" s="1">
        <f t="shared" si="6"/>
        <v>1.2593459819566046</v>
      </c>
      <c r="AZ23" s="1">
        <f t="shared" si="6"/>
        <v>1.2585026652029183</v>
      </c>
      <c r="BA23" s="1">
        <f t="shared" si="6"/>
        <v>1.2576754126063192</v>
      </c>
      <c r="BB23" s="1">
        <f t="shared" si="6"/>
        <v>1.2568636235841013</v>
      </c>
      <c r="BC23" s="1">
        <f t="shared" si="6"/>
        <v>1.2560667306169737</v>
      </c>
      <c r="BD23" s="1">
        <f t="shared" si="6"/>
        <v>1.2552841968657782</v>
      </c>
      <c r="BE23" s="1">
        <f t="shared" si="6"/>
        <v>1.2545155139991491</v>
      </c>
      <c r="BF23" s="1">
        <f t="shared" si="6"/>
        <v>1.2537602002101045</v>
      </c>
      <c r="BG23" s="1">
        <f t="shared" si="6"/>
        <v>1.2530177984021837</v>
      </c>
      <c r="BH23" s="1">
        <f t="shared" si="6"/>
        <v>1.2522878745280337</v>
      </c>
      <c r="BI23" s="1">
        <f t="shared" si="6"/>
        <v>1.2515700160653214</v>
      </c>
      <c r="BJ23" s="1">
        <f t="shared" si="6"/>
        <v>1.2508638306165727</v>
      </c>
      <c r="BK23" s="1">
        <f t="shared" si="6"/>
        <v>1.25016894462104</v>
      </c>
      <c r="BL23" s="1">
        <f t="shared" si="8"/>
        <v>1.2494850021680095</v>
      </c>
      <c r="BM23" s="1">
        <f t="shared" si="8"/>
        <v>1.2488116639021125</v>
      </c>
      <c r="BN23" s="1">
        <f t="shared" si="8"/>
        <v>1.2481486060122113</v>
      </c>
      <c r="BO23" s="1">
        <f t="shared" si="8"/>
        <v>1.2474955192963155</v>
      </c>
      <c r="BP23" s="1">
        <f t="shared" si="8"/>
        <v>1.2468521082957746</v>
      </c>
      <c r="BQ23" s="1">
        <f t="shared" si="8"/>
        <v>1.2462180904926727</v>
      </c>
      <c r="BR23" s="1">
        <f t="shared" si="8"/>
        <v>1.2455931955649724</v>
      </c>
      <c r="BS23" s="1">
        <f t="shared" si="8"/>
        <v>1.2449771646944907</v>
      </c>
      <c r="BT23" s="1">
        <f t="shared" si="8"/>
        <v>1.2443697499232713</v>
      </c>
      <c r="BU23" s="1">
        <f t="shared" si="8"/>
        <v>1.2437707135543525</v>
      </c>
      <c r="BV23" s="1">
        <f t="shared" si="8"/>
        <v>1.2431798275933006</v>
      </c>
      <c r="BW23" s="1">
        <f t="shared" si="8"/>
        <v>1.2425968732272281</v>
      </c>
      <c r="BX23" s="1">
        <f t="shared" si="8"/>
        <v>1.2420216403383191</v>
      </c>
      <c r="BY23" s="1">
        <f t="shared" si="8"/>
        <v>1.24145392704915</v>
      </c>
      <c r="BZ23" s="1">
        <f t="shared" si="8"/>
        <v>1.2408935392973501</v>
      </c>
      <c r="CA23" s="1">
        <f t="shared" si="8"/>
        <v>1.2403402904373539</v>
      </c>
      <c r="CB23" s="1">
        <f t="shared" si="8"/>
        <v>1.2397940008672037</v>
      </c>
      <c r="CC23" s="1">
        <f t="shared" si="8"/>
        <v>1.2392544976785331</v>
      </c>
      <c r="CD23" s="1">
        <f t="shared" si="8"/>
        <v>1.2387216143280264</v>
      </c>
    </row>
    <row r="24" spans="2:82" x14ac:dyDescent="0.2">
      <c r="B24">
        <v>3100</v>
      </c>
      <c r="C24" s="1" t="str">
        <f t="shared" si="0"/>
        <v>OUT OF RANGE</v>
      </c>
      <c r="D24" s="1" t="str">
        <f t="shared" si="0"/>
        <v>OUT OF RANGE</v>
      </c>
      <c r="E24" s="1" t="str">
        <f t="shared" si="0"/>
        <v>OUT OF RANGE</v>
      </c>
      <c r="F24" s="1" t="str">
        <f t="shared" si="0"/>
        <v>OUT OF RANGE</v>
      </c>
      <c r="G24" s="1" t="str">
        <f t="shared" si="0"/>
        <v>OUT OF RANGE</v>
      </c>
      <c r="H24" s="1" t="str">
        <f t="shared" si="0"/>
        <v>OUT OF RANGE</v>
      </c>
      <c r="I24" s="1" t="str">
        <f t="shared" si="0"/>
        <v>OUT OF RANGE</v>
      </c>
      <c r="J24" s="1" t="str">
        <f t="shared" si="0"/>
        <v>OUT OF RANGE</v>
      </c>
      <c r="K24" s="1">
        <f t="shared" si="0"/>
        <v>1.3273877749620366</v>
      </c>
      <c r="L24" s="1">
        <f t="shared" si="0"/>
        <v>1.3236089188730966</v>
      </c>
      <c r="M24" s="1">
        <f t="shared" si="0"/>
        <v>1.3201327082471754</v>
      </c>
      <c r="N24" s="1">
        <f t="shared" si="0"/>
        <v>1.3169142399100353</v>
      </c>
      <c r="O24" s="1">
        <f t="shared" si="0"/>
        <v>1.313917917572291</v>
      </c>
      <c r="P24" s="1">
        <f t="shared" si="0"/>
        <v>1.3111150452122666</v>
      </c>
      <c r="Q24" s="1">
        <f t="shared" si="0"/>
        <v>1.3084821513400318</v>
      </c>
      <c r="R24" s="1">
        <f t="shared" si="0"/>
        <v>1.3059997929675287</v>
      </c>
      <c r="S24" s="1">
        <f t="shared" si="5"/>
        <v>1.3036516833825762</v>
      </c>
      <c r="T24" s="1">
        <f t="shared" si="5"/>
        <v>1.301424043911461</v>
      </c>
      <c r="U24" s="1">
        <f t="shared" si="5"/>
        <v>1.2993051140044674</v>
      </c>
      <c r="V24" s="1">
        <f t="shared" si="5"/>
        <v>1.2972847753956385</v>
      </c>
      <c r="W24" s="1">
        <f t="shared" si="5"/>
        <v>1.2953542598760999</v>
      </c>
      <c r="X24" s="1">
        <f t="shared" si="5"/>
        <v>1.2935059193066987</v>
      </c>
      <c r="Y24" s="1">
        <f t="shared" si="5"/>
        <v>1.2917330426106555</v>
      </c>
      <c r="Z24" s="1">
        <f t="shared" si="5"/>
        <v>1.2900297086807775</v>
      </c>
      <c r="AA24" s="1">
        <f t="shared" si="5"/>
        <v>1.2883906670619605</v>
      </c>
      <c r="AB24" s="1">
        <f t="shared" si="7"/>
        <v>1.2868112403436374</v>
      </c>
      <c r="AC24" s="1">
        <f t="shared" si="7"/>
        <v>1.2852872436879637</v>
      </c>
      <c r="AD24" s="1">
        <f t="shared" si="7"/>
        <v>1.2838149180058929</v>
      </c>
      <c r="AE24" s="1">
        <f t="shared" si="7"/>
        <v>1.2823908740944319</v>
      </c>
      <c r="AF24" s="1">
        <f t="shared" si="7"/>
        <v>1.2810120456458687</v>
      </c>
      <c r="AG24" s="1">
        <f t="shared" si="7"/>
        <v>1.2796756494900705</v>
      </c>
      <c r="AH24" s="1">
        <f t="shared" si="7"/>
        <v>1.2783791517736336</v>
      </c>
      <c r="AI24" s="1">
        <f t="shared" si="7"/>
        <v>1.2771202390428316</v>
      </c>
      <c r="AJ24" s="1">
        <f t="shared" si="7"/>
        <v>1.2758967934011305</v>
      </c>
      <c r="AK24" s="1">
        <f t="shared" si="7"/>
        <v>1.2747068710711598</v>
      </c>
      <c r="AL24" s="1">
        <f t="shared" si="7"/>
        <v>1.2735486838161783</v>
      </c>
      <c r="AM24" s="1">
        <f t="shared" si="7"/>
        <v>1.2724205827752093</v>
      </c>
      <c r="AN24" s="1">
        <f t="shared" si="7"/>
        <v>1.2713210443450629</v>
      </c>
      <c r="AO24" s="1">
        <f t="shared" si="7"/>
        <v>1.2702486578058856</v>
      </c>
      <c r="AP24" s="1">
        <f t="shared" si="7"/>
        <v>1.2692021144380692</v>
      </c>
      <c r="AQ24" s="1">
        <f t="shared" si="7"/>
        <v>1.2681801979199006</v>
      </c>
      <c r="AR24" s="1">
        <f t="shared" si="7"/>
        <v>1.2671817758292405</v>
      </c>
      <c r="AS24" s="1">
        <f t="shared" si="6"/>
        <v>1.2662057921003249</v>
      </c>
      <c r="AT24" s="1">
        <f t="shared" si="6"/>
        <v>1.2652512603097017</v>
      </c>
      <c r="AU24" s="1">
        <f t="shared" si="6"/>
        <v>1.2643172576842874</v>
      </c>
      <c r="AV24" s="1">
        <f t="shared" si="6"/>
        <v>1.2634029197403005</v>
      </c>
      <c r="AW24" s="1">
        <f t="shared" si="6"/>
        <v>1.2625074354750079</v>
      </c>
      <c r="AX24" s="1">
        <f t="shared" si="6"/>
        <v>1.2616300430442573</v>
      </c>
      <c r="AY24" s="1">
        <f t="shared" si="6"/>
        <v>1.2607700258680656</v>
      </c>
      <c r="AZ24" s="1">
        <f t="shared" si="6"/>
        <v>1.2599267091143793</v>
      </c>
      <c r="BA24" s="1">
        <f t="shared" si="6"/>
        <v>1.2590994565177802</v>
      </c>
      <c r="BB24" s="1">
        <f t="shared" si="6"/>
        <v>1.2582876674955623</v>
      </c>
      <c r="BC24" s="1">
        <f t="shared" si="6"/>
        <v>1.2574907745284347</v>
      </c>
      <c r="BD24" s="1">
        <f t="shared" si="6"/>
        <v>1.2567082407772392</v>
      </c>
      <c r="BE24" s="1">
        <f t="shared" si="6"/>
        <v>1.2559395579106101</v>
      </c>
      <c r="BF24" s="1">
        <f t="shared" si="6"/>
        <v>1.2551842441215655</v>
      </c>
      <c r="BG24" s="1">
        <f t="shared" si="6"/>
        <v>1.2544418423136448</v>
      </c>
      <c r="BH24" s="1">
        <f t="shared" si="6"/>
        <v>1.2537119184394949</v>
      </c>
      <c r="BI24" s="1">
        <f t="shared" si="6"/>
        <v>1.2529940599767824</v>
      </c>
      <c r="BJ24" s="1">
        <f t="shared" si="6"/>
        <v>1.2522878745280337</v>
      </c>
      <c r="BK24" s="1">
        <f t="shared" si="6"/>
        <v>1.251592988532501</v>
      </c>
      <c r="BL24" s="1">
        <f t="shared" si="8"/>
        <v>1.2509090460794705</v>
      </c>
      <c r="BM24" s="1">
        <f t="shared" si="8"/>
        <v>1.2502357078135735</v>
      </c>
      <c r="BN24" s="1">
        <f t="shared" si="8"/>
        <v>1.2495726499236723</v>
      </c>
      <c r="BO24" s="1">
        <f t="shared" si="8"/>
        <v>1.2489195632077765</v>
      </c>
      <c r="BP24" s="1">
        <f t="shared" si="8"/>
        <v>1.2482761522072356</v>
      </c>
      <c r="BQ24" s="1">
        <f t="shared" si="8"/>
        <v>1.2476421344041337</v>
      </c>
      <c r="BR24" s="1">
        <f t="shared" si="8"/>
        <v>1.2470172394764334</v>
      </c>
      <c r="BS24" s="1">
        <f t="shared" si="8"/>
        <v>1.2464012086059517</v>
      </c>
      <c r="BT24" s="1">
        <f t="shared" si="8"/>
        <v>1.2457937938347323</v>
      </c>
      <c r="BU24" s="1">
        <f t="shared" si="8"/>
        <v>1.2451947574658135</v>
      </c>
      <c r="BV24" s="1">
        <f t="shared" si="8"/>
        <v>1.2446038715047616</v>
      </c>
      <c r="BW24" s="1">
        <f t="shared" si="8"/>
        <v>1.2440209171386891</v>
      </c>
      <c r="BX24" s="1">
        <f t="shared" si="8"/>
        <v>1.2434456842497801</v>
      </c>
      <c r="BY24" s="1">
        <f t="shared" si="8"/>
        <v>1.242877970960611</v>
      </c>
      <c r="BZ24" s="1">
        <f t="shared" si="8"/>
        <v>1.2423175832088111</v>
      </c>
      <c r="CA24" s="1">
        <f t="shared" si="8"/>
        <v>1.2417643343488149</v>
      </c>
      <c r="CB24" s="1">
        <f t="shared" si="8"/>
        <v>1.2412180447786649</v>
      </c>
      <c r="CC24" s="1">
        <f t="shared" si="8"/>
        <v>1.2406785415899941</v>
      </c>
      <c r="CD24" s="1">
        <f t="shared" si="8"/>
        <v>1.2401456582394874</v>
      </c>
    </row>
    <row r="25" spans="2:82" x14ac:dyDescent="0.2">
      <c r="B25">
        <v>3200</v>
      </c>
      <c r="C25" s="1" t="str">
        <f t="shared" si="0"/>
        <v>OUT OF RANGE</v>
      </c>
      <c r="D25" s="1" t="str">
        <f t="shared" si="0"/>
        <v>OUT OF RANGE</v>
      </c>
      <c r="E25" s="1" t="str">
        <f t="shared" si="0"/>
        <v>OUT OF RANGE</v>
      </c>
      <c r="F25" s="1" t="str">
        <f t="shared" si="0"/>
        <v>OUT OF RANGE</v>
      </c>
      <c r="G25" s="1" t="str">
        <f t="shared" si="0"/>
        <v>OUT OF RANGE</v>
      </c>
      <c r="H25" s="1" t="str">
        <f t="shared" ref="H25:W29" si="9">IF(H$4/$B25&gt;5,1.7-0.5,IF(H$4/$B25&lt;0.5,"OUT OF RANGE",1.3+0.5*(-0.2)*(LOG10(H$4/$B25))))</f>
        <v>OUT OF RANGE</v>
      </c>
      <c r="I25" s="1" t="str">
        <f t="shared" si="9"/>
        <v>OUT OF RANGE</v>
      </c>
      <c r="J25" s="1" t="str">
        <f t="shared" si="9"/>
        <v>OUT OF RANGE</v>
      </c>
      <c r="K25" s="1">
        <f t="shared" si="9"/>
        <v>1.3287666034106</v>
      </c>
      <c r="L25" s="1">
        <f t="shared" si="9"/>
        <v>1.32498774732166</v>
      </c>
      <c r="M25" s="1">
        <f t="shared" si="9"/>
        <v>1.3215115366957388</v>
      </c>
      <c r="N25" s="1">
        <f t="shared" si="9"/>
        <v>1.3182930683585987</v>
      </c>
      <c r="O25" s="1">
        <f t="shared" si="9"/>
        <v>1.3152967460208544</v>
      </c>
      <c r="P25" s="1">
        <f t="shared" si="9"/>
        <v>1.31249387366083</v>
      </c>
      <c r="Q25" s="1">
        <f t="shared" si="9"/>
        <v>1.3098609797885952</v>
      </c>
      <c r="R25" s="1">
        <f t="shared" si="9"/>
        <v>1.3073786214160918</v>
      </c>
      <c r="S25" s="1">
        <f t="shared" si="9"/>
        <v>1.3050305118311396</v>
      </c>
      <c r="T25" s="1">
        <f t="shared" si="9"/>
        <v>1.3028028723600245</v>
      </c>
      <c r="U25" s="1">
        <f t="shared" si="9"/>
        <v>1.3006839424530305</v>
      </c>
      <c r="V25" s="1">
        <f t="shared" si="9"/>
        <v>1.2986636038442019</v>
      </c>
      <c r="W25" s="1">
        <f t="shared" si="9"/>
        <v>1.2967330883246633</v>
      </c>
      <c r="X25" s="1">
        <f t="shared" si="5"/>
        <v>1.2948847477552619</v>
      </c>
      <c r="Y25" s="1">
        <f t="shared" si="5"/>
        <v>1.2931118710592187</v>
      </c>
      <c r="Z25" s="1">
        <f t="shared" si="5"/>
        <v>1.2914085371293407</v>
      </c>
      <c r="AA25" s="1">
        <f t="shared" si="5"/>
        <v>1.2897694955105239</v>
      </c>
      <c r="AB25" s="1">
        <f t="shared" si="7"/>
        <v>1.2881900687922005</v>
      </c>
      <c r="AC25" s="1">
        <f t="shared" si="7"/>
        <v>1.2866660721365268</v>
      </c>
      <c r="AD25" s="1">
        <f t="shared" si="7"/>
        <v>1.2851937464544563</v>
      </c>
      <c r="AE25" s="1">
        <f t="shared" si="7"/>
        <v>1.2837697025429953</v>
      </c>
      <c r="AF25" s="1">
        <f t="shared" si="7"/>
        <v>1.2823908740944319</v>
      </c>
      <c r="AG25" s="1">
        <f t="shared" si="7"/>
        <v>1.2810544779386337</v>
      </c>
      <c r="AH25" s="1">
        <f t="shared" si="7"/>
        <v>1.279757980222197</v>
      </c>
      <c r="AI25" s="1">
        <f t="shared" si="7"/>
        <v>1.278499067491395</v>
      </c>
      <c r="AJ25" s="1">
        <f t="shared" si="7"/>
        <v>1.2772756218496939</v>
      </c>
      <c r="AK25" s="1">
        <f t="shared" si="7"/>
        <v>1.2760856995197229</v>
      </c>
      <c r="AL25" s="1">
        <f t="shared" si="7"/>
        <v>1.2749275122647414</v>
      </c>
      <c r="AM25" s="1">
        <f t="shared" si="7"/>
        <v>1.2737994112237725</v>
      </c>
      <c r="AN25" s="1">
        <f t="shared" si="7"/>
        <v>1.2726998727936263</v>
      </c>
      <c r="AO25" s="1">
        <f t="shared" si="7"/>
        <v>1.271627486254449</v>
      </c>
      <c r="AP25" s="1">
        <f t="shared" si="7"/>
        <v>1.2705809428866324</v>
      </c>
      <c r="AQ25" s="1">
        <f t="shared" si="7"/>
        <v>1.269559026368464</v>
      </c>
      <c r="AR25" s="1">
        <f t="shared" si="7"/>
        <v>1.2685606042778037</v>
      </c>
      <c r="AS25" s="1">
        <f t="shared" si="6"/>
        <v>1.2675846205488881</v>
      </c>
      <c r="AT25" s="1">
        <f t="shared" si="6"/>
        <v>1.2666300887582651</v>
      </c>
      <c r="AU25" s="1">
        <f t="shared" si="6"/>
        <v>1.2656960861328508</v>
      </c>
      <c r="AV25" s="1">
        <f t="shared" si="6"/>
        <v>1.2647817481888639</v>
      </c>
      <c r="AW25" s="1">
        <f t="shared" si="6"/>
        <v>1.2638862639235711</v>
      </c>
      <c r="AX25" s="1">
        <f t="shared" si="6"/>
        <v>1.2630088714928207</v>
      </c>
      <c r="AY25" s="1">
        <f t="shared" si="6"/>
        <v>1.2621488543166288</v>
      </c>
      <c r="AZ25" s="1">
        <f t="shared" si="6"/>
        <v>1.2613055375629425</v>
      </c>
      <c r="BA25" s="1">
        <f t="shared" si="6"/>
        <v>1.2604782849663436</v>
      </c>
      <c r="BB25" s="1">
        <f t="shared" si="6"/>
        <v>1.2596664959441257</v>
      </c>
      <c r="BC25" s="1">
        <f t="shared" si="6"/>
        <v>1.2588696029769981</v>
      </c>
      <c r="BD25" s="1">
        <f t="shared" si="6"/>
        <v>1.2580870692258024</v>
      </c>
      <c r="BE25" s="1">
        <f t="shared" si="6"/>
        <v>1.2573183863591735</v>
      </c>
      <c r="BF25" s="1">
        <f t="shared" si="6"/>
        <v>1.2565630725701289</v>
      </c>
      <c r="BG25" s="1">
        <f t="shared" si="6"/>
        <v>1.2558206707622082</v>
      </c>
      <c r="BH25" s="1">
        <f t="shared" si="6"/>
        <v>1.2550907468880581</v>
      </c>
      <c r="BI25" s="1">
        <f t="shared" ref="AS25:BK29" si="10">IF(BI$4/$B25&gt;5,1.7-0.5,IF(BI$4/$B25&lt;0.5,"OUT OF RANGE",1.3+0.5*(-0.2)*(LOG10(BI$4/$B25))))</f>
        <v>1.2543728884253458</v>
      </c>
      <c r="BJ25" s="1">
        <f t="shared" si="10"/>
        <v>1.2536667029765971</v>
      </c>
      <c r="BK25" s="1">
        <f t="shared" si="10"/>
        <v>1.2529718169810644</v>
      </c>
      <c r="BL25" s="1">
        <f t="shared" si="8"/>
        <v>1.2522878745280337</v>
      </c>
      <c r="BM25" s="1">
        <f t="shared" si="8"/>
        <v>1.2516145362621369</v>
      </c>
      <c r="BN25" s="1">
        <f t="shared" si="8"/>
        <v>1.2509514783722357</v>
      </c>
      <c r="BO25" s="1">
        <f t="shared" si="8"/>
        <v>1.2502983916563399</v>
      </c>
      <c r="BP25" s="1">
        <f t="shared" si="8"/>
        <v>1.2496549806557988</v>
      </c>
      <c r="BQ25" s="1">
        <f t="shared" si="8"/>
        <v>1.2490209628526969</v>
      </c>
      <c r="BR25" s="1">
        <f t="shared" si="8"/>
        <v>1.2483960679249968</v>
      </c>
      <c r="BS25" s="1">
        <f t="shared" si="8"/>
        <v>1.2477800370545149</v>
      </c>
      <c r="BT25" s="1">
        <f t="shared" si="8"/>
        <v>1.2471726222832957</v>
      </c>
      <c r="BU25" s="1">
        <f t="shared" si="8"/>
        <v>1.2465735859143769</v>
      </c>
      <c r="BV25" s="1">
        <f t="shared" si="8"/>
        <v>1.245982699953325</v>
      </c>
      <c r="BW25" s="1">
        <f t="shared" si="8"/>
        <v>1.2453997455872525</v>
      </c>
      <c r="BX25" s="1">
        <f t="shared" si="8"/>
        <v>1.2448245126983433</v>
      </c>
      <c r="BY25" s="1">
        <f t="shared" si="8"/>
        <v>1.2442567994091744</v>
      </c>
      <c r="BZ25" s="1">
        <f t="shared" si="8"/>
        <v>1.2436964116573745</v>
      </c>
      <c r="CA25" s="1">
        <f t="shared" si="8"/>
        <v>1.2431431627973784</v>
      </c>
      <c r="CB25" s="1">
        <f t="shared" si="8"/>
        <v>1.2425968732272281</v>
      </c>
      <c r="CC25" s="1">
        <f t="shared" si="8"/>
        <v>1.2420573700385575</v>
      </c>
      <c r="CD25" s="1">
        <f t="shared" si="8"/>
        <v>1.2415244866880508</v>
      </c>
    </row>
    <row r="26" spans="2:82" x14ac:dyDescent="0.2">
      <c r="B26">
        <v>3300</v>
      </c>
      <c r="C26" s="1" t="str">
        <f t="shared" ref="C26:R29" si="11">IF(C$4/$B26&gt;5,1.7-0.5,IF(C$4/$B26&lt;0.5,"OUT OF RANGE",1.3+0.5*(-0.2)*(LOG10(C$4/$B26))))</f>
        <v>OUT OF RANGE</v>
      </c>
      <c r="D26" s="1" t="str">
        <f t="shared" si="11"/>
        <v>OUT OF RANGE</v>
      </c>
      <c r="E26" s="1" t="str">
        <f t="shared" si="11"/>
        <v>OUT OF RANGE</v>
      </c>
      <c r="F26" s="1" t="str">
        <f t="shared" si="11"/>
        <v>OUT OF RANGE</v>
      </c>
      <c r="G26" s="1" t="str">
        <f t="shared" si="11"/>
        <v>OUT OF RANGE</v>
      </c>
      <c r="H26" s="1" t="str">
        <f t="shared" si="11"/>
        <v>OUT OF RANGE</v>
      </c>
      <c r="I26" s="1" t="str">
        <f t="shared" si="11"/>
        <v>OUT OF RANGE</v>
      </c>
      <c r="J26" s="1" t="str">
        <f t="shared" si="11"/>
        <v>OUT OF RANGE</v>
      </c>
      <c r="K26" s="1">
        <f t="shared" si="11"/>
        <v>1.3301029995663982</v>
      </c>
      <c r="L26" s="1">
        <f t="shared" si="11"/>
        <v>1.3263241434774582</v>
      </c>
      <c r="M26" s="1">
        <f t="shared" si="11"/>
        <v>1.322847932851537</v>
      </c>
      <c r="N26" s="1">
        <f t="shared" si="11"/>
        <v>1.3196294645143969</v>
      </c>
      <c r="O26" s="1">
        <f t="shared" si="11"/>
        <v>1.3166331421766526</v>
      </c>
      <c r="P26" s="1">
        <f t="shared" si="11"/>
        <v>1.3138302698166282</v>
      </c>
      <c r="Q26" s="1">
        <f t="shared" si="11"/>
        <v>1.3111973759443933</v>
      </c>
      <c r="R26" s="1">
        <f t="shared" si="11"/>
        <v>1.30871501757189</v>
      </c>
      <c r="S26" s="1">
        <f t="shared" si="9"/>
        <v>1.3063669079869378</v>
      </c>
      <c r="T26" s="1">
        <f t="shared" si="9"/>
        <v>1.3041392685158226</v>
      </c>
      <c r="U26" s="1">
        <f t="shared" si="9"/>
        <v>1.3020203386088287</v>
      </c>
      <c r="V26" s="1">
        <f t="shared" si="9"/>
        <v>1.3</v>
      </c>
      <c r="W26" s="1">
        <f t="shared" si="9"/>
        <v>1.2980694844804614</v>
      </c>
      <c r="X26" s="1">
        <f t="shared" si="5"/>
        <v>1.29622114391106</v>
      </c>
      <c r="Y26" s="1">
        <f t="shared" si="5"/>
        <v>1.2944482672150168</v>
      </c>
      <c r="Z26" s="1">
        <f t="shared" si="5"/>
        <v>1.2927449332851388</v>
      </c>
      <c r="AA26" s="1">
        <f t="shared" si="5"/>
        <v>1.2911058916663218</v>
      </c>
      <c r="AB26" s="1">
        <f t="shared" si="7"/>
        <v>1.2895264649479987</v>
      </c>
      <c r="AC26" s="1">
        <f t="shared" si="7"/>
        <v>1.288002468292325</v>
      </c>
      <c r="AD26" s="1">
        <f t="shared" si="7"/>
        <v>1.2865301426102544</v>
      </c>
      <c r="AE26" s="1">
        <f t="shared" si="7"/>
        <v>1.2851060986987934</v>
      </c>
      <c r="AF26" s="1">
        <f t="shared" si="7"/>
        <v>1.28372727025023</v>
      </c>
      <c r="AG26" s="1">
        <f t="shared" si="7"/>
        <v>1.2823908740944319</v>
      </c>
      <c r="AH26" s="1">
        <f t="shared" si="7"/>
        <v>1.2810943763779952</v>
      </c>
      <c r="AI26" s="1">
        <f t="shared" si="7"/>
        <v>1.2798354636471931</v>
      </c>
      <c r="AJ26" s="1">
        <f t="shared" si="7"/>
        <v>1.2786120180054918</v>
      </c>
      <c r="AK26" s="1">
        <f t="shared" si="7"/>
        <v>1.2774220956755211</v>
      </c>
      <c r="AL26" s="1">
        <f t="shared" si="7"/>
        <v>1.2762639084205396</v>
      </c>
      <c r="AM26" s="1">
        <f t="shared" si="7"/>
        <v>1.2751358073795707</v>
      </c>
      <c r="AN26" s="1">
        <f t="shared" si="7"/>
        <v>1.2740362689494245</v>
      </c>
      <c r="AO26" s="1">
        <f t="shared" si="7"/>
        <v>1.2729638824102472</v>
      </c>
      <c r="AP26" s="1">
        <f t="shared" si="7"/>
        <v>1.2719173390424305</v>
      </c>
      <c r="AQ26" s="1">
        <f t="shared" si="7"/>
        <v>1.2708954225242619</v>
      </c>
      <c r="AR26" s="1">
        <f t="shared" si="7"/>
        <v>1.2698970004336019</v>
      </c>
      <c r="AS26" s="1">
        <f t="shared" si="10"/>
        <v>1.2689210167046863</v>
      </c>
      <c r="AT26" s="1">
        <f t="shared" si="10"/>
        <v>1.2679664849140633</v>
      </c>
      <c r="AU26" s="1">
        <f t="shared" si="10"/>
        <v>1.267032482288649</v>
      </c>
      <c r="AV26" s="1">
        <f t="shared" si="10"/>
        <v>1.2661181443446619</v>
      </c>
      <c r="AW26" s="1">
        <f t="shared" si="10"/>
        <v>1.2652226600793692</v>
      </c>
      <c r="AX26" s="1">
        <f t="shared" si="10"/>
        <v>1.2643452676486189</v>
      </c>
      <c r="AY26" s="1">
        <f t="shared" si="10"/>
        <v>1.263485250472427</v>
      </c>
      <c r="AZ26" s="1">
        <f t="shared" si="10"/>
        <v>1.2626419337187407</v>
      </c>
      <c r="BA26" s="1">
        <f t="shared" si="10"/>
        <v>1.2618146811221418</v>
      </c>
      <c r="BB26" s="1">
        <f t="shared" si="10"/>
        <v>1.2610028920999239</v>
      </c>
      <c r="BC26" s="1">
        <f t="shared" si="10"/>
        <v>1.2602059991327963</v>
      </c>
      <c r="BD26" s="1">
        <f t="shared" si="10"/>
        <v>1.2594234653816005</v>
      </c>
      <c r="BE26" s="1">
        <f t="shared" si="10"/>
        <v>1.2586547825149714</v>
      </c>
      <c r="BF26" s="1">
        <f t="shared" si="10"/>
        <v>1.2578994687259268</v>
      </c>
      <c r="BG26" s="1">
        <f t="shared" si="10"/>
        <v>1.2571570669180063</v>
      </c>
      <c r="BH26" s="1">
        <f t="shared" si="10"/>
        <v>1.2564271430438563</v>
      </c>
      <c r="BI26" s="1">
        <f t="shared" si="10"/>
        <v>1.2557092845811439</v>
      </c>
      <c r="BJ26" s="1">
        <f t="shared" si="10"/>
        <v>1.2550030991323953</v>
      </c>
      <c r="BK26" s="1">
        <f t="shared" si="10"/>
        <v>1.2543082131368626</v>
      </c>
      <c r="BL26" s="1">
        <f t="shared" si="8"/>
        <v>1.2536242706838319</v>
      </c>
      <c r="BM26" s="1">
        <f t="shared" si="8"/>
        <v>1.2529509324179351</v>
      </c>
      <c r="BN26" s="1">
        <f t="shared" si="8"/>
        <v>1.2522878745280337</v>
      </c>
      <c r="BO26" s="1">
        <f t="shared" si="8"/>
        <v>1.2516347878121381</v>
      </c>
      <c r="BP26" s="1">
        <f t="shared" si="8"/>
        <v>1.250991376811597</v>
      </c>
      <c r="BQ26" s="1">
        <f t="shared" si="8"/>
        <v>1.2503573590084951</v>
      </c>
      <c r="BR26" s="1">
        <f t="shared" si="8"/>
        <v>1.249732464080795</v>
      </c>
      <c r="BS26" s="1">
        <f t="shared" si="8"/>
        <v>1.2491164332103131</v>
      </c>
      <c r="BT26" s="1">
        <f t="shared" si="8"/>
        <v>1.2485090184390939</v>
      </c>
      <c r="BU26" s="1">
        <f t="shared" si="8"/>
        <v>1.2479099820701751</v>
      </c>
      <c r="BV26" s="1">
        <f t="shared" si="8"/>
        <v>1.2473190961091229</v>
      </c>
      <c r="BW26" s="1">
        <f t="shared" si="8"/>
        <v>1.2467361417430507</v>
      </c>
      <c r="BX26" s="1">
        <f t="shared" si="8"/>
        <v>1.2461609088541414</v>
      </c>
      <c r="BY26" s="1">
        <f t="shared" si="8"/>
        <v>1.2455931955649724</v>
      </c>
      <c r="BZ26" s="1">
        <f t="shared" si="8"/>
        <v>1.2450328078131727</v>
      </c>
      <c r="CA26" s="1">
        <f t="shared" si="8"/>
        <v>1.2444795589531765</v>
      </c>
      <c r="CB26" s="1">
        <f t="shared" si="8"/>
        <v>1.2439332693830263</v>
      </c>
      <c r="CC26" s="1">
        <f t="shared" si="8"/>
        <v>1.2433937661943557</v>
      </c>
      <c r="CD26" s="1">
        <f t="shared" si="8"/>
        <v>1.242860882843849</v>
      </c>
    </row>
    <row r="27" spans="2:82" x14ac:dyDescent="0.2">
      <c r="B27">
        <v>3400</v>
      </c>
      <c r="C27" s="1" t="str">
        <f t="shared" si="11"/>
        <v>OUT OF RANGE</v>
      </c>
      <c r="D27" s="1" t="str">
        <f t="shared" si="11"/>
        <v>OUT OF RANGE</v>
      </c>
      <c r="E27" s="1" t="str">
        <f t="shared" si="11"/>
        <v>OUT OF RANGE</v>
      </c>
      <c r="F27" s="1" t="str">
        <f t="shared" si="11"/>
        <v>OUT OF RANGE</v>
      </c>
      <c r="G27" s="1" t="str">
        <f t="shared" si="11"/>
        <v>OUT OF RANGE</v>
      </c>
      <c r="H27" s="1" t="str">
        <f t="shared" si="11"/>
        <v>OUT OF RANGE</v>
      </c>
      <c r="I27" s="1" t="str">
        <f t="shared" si="11"/>
        <v>OUT OF RANGE</v>
      </c>
      <c r="J27" s="1" t="str">
        <f t="shared" si="11"/>
        <v>OUT OF RANGE</v>
      </c>
      <c r="K27" s="1" t="str">
        <f t="shared" si="11"/>
        <v>OUT OF RANGE</v>
      </c>
      <c r="L27" s="1">
        <f t="shared" si="11"/>
        <v>1.3276206411938949</v>
      </c>
      <c r="M27" s="1">
        <f t="shared" si="11"/>
        <v>1.3241444305679737</v>
      </c>
      <c r="N27" s="1">
        <f t="shared" si="11"/>
        <v>1.3209259622308336</v>
      </c>
      <c r="O27" s="1">
        <f t="shared" si="11"/>
        <v>1.3179296398930893</v>
      </c>
      <c r="P27" s="1">
        <f t="shared" si="11"/>
        <v>1.3151267675330649</v>
      </c>
      <c r="Q27" s="1">
        <f t="shared" si="11"/>
        <v>1.31249387366083</v>
      </c>
      <c r="R27" s="1">
        <f t="shared" si="11"/>
        <v>1.3100115152883269</v>
      </c>
      <c r="S27" s="1">
        <f t="shared" si="9"/>
        <v>1.3076634057033745</v>
      </c>
      <c r="T27" s="1">
        <f t="shared" si="9"/>
        <v>1.3054357662322593</v>
      </c>
      <c r="U27" s="1">
        <f t="shared" si="9"/>
        <v>1.3033168363252654</v>
      </c>
      <c r="V27" s="1">
        <f t="shared" si="9"/>
        <v>1.3012964977164367</v>
      </c>
      <c r="W27" s="1">
        <f t="shared" si="9"/>
        <v>1.2993659821968981</v>
      </c>
      <c r="X27" s="1">
        <f t="shared" si="5"/>
        <v>1.2975176416274967</v>
      </c>
      <c r="Y27" s="1">
        <f t="shared" si="5"/>
        <v>1.2957447649314537</v>
      </c>
      <c r="Z27" s="1">
        <f t="shared" si="5"/>
        <v>1.2940414310015755</v>
      </c>
      <c r="AA27" s="1">
        <f t="shared" si="5"/>
        <v>1.2924023893827588</v>
      </c>
      <c r="AB27" s="1">
        <f t="shared" si="7"/>
        <v>1.2908229626644354</v>
      </c>
      <c r="AC27" s="1">
        <f t="shared" si="7"/>
        <v>1.2892989660087619</v>
      </c>
      <c r="AD27" s="1">
        <f t="shared" si="7"/>
        <v>1.2878266403266911</v>
      </c>
      <c r="AE27" s="1">
        <f t="shared" si="7"/>
        <v>1.2864025964152301</v>
      </c>
      <c r="AF27" s="1">
        <f t="shared" si="7"/>
        <v>1.2850237679666667</v>
      </c>
      <c r="AG27" s="1">
        <f t="shared" si="7"/>
        <v>1.2836873718108688</v>
      </c>
      <c r="AH27" s="1">
        <f t="shared" si="7"/>
        <v>1.2823908740944319</v>
      </c>
      <c r="AI27" s="1">
        <f t="shared" si="7"/>
        <v>1.2811319613636298</v>
      </c>
      <c r="AJ27" s="1">
        <f t="shared" si="7"/>
        <v>1.2799085157219288</v>
      </c>
      <c r="AK27" s="1">
        <f t="shared" si="7"/>
        <v>1.278718593391958</v>
      </c>
      <c r="AL27" s="1">
        <f t="shared" si="7"/>
        <v>1.2775604061369763</v>
      </c>
      <c r="AM27" s="1">
        <f t="shared" si="7"/>
        <v>1.2764323050960076</v>
      </c>
      <c r="AN27" s="1">
        <f t="shared" si="7"/>
        <v>1.2753327666658612</v>
      </c>
      <c r="AO27" s="1">
        <f t="shared" si="7"/>
        <v>1.2742603801266839</v>
      </c>
      <c r="AP27" s="1">
        <f t="shared" si="7"/>
        <v>1.2732138367588675</v>
      </c>
      <c r="AQ27" s="1">
        <f t="shared" si="7"/>
        <v>1.2721919202406988</v>
      </c>
      <c r="AR27" s="1">
        <f t="shared" si="7"/>
        <v>1.2711934981500388</v>
      </c>
      <c r="AS27" s="1">
        <f t="shared" si="10"/>
        <v>1.270217514421123</v>
      </c>
      <c r="AT27" s="1">
        <f t="shared" si="10"/>
        <v>1.2692629826305</v>
      </c>
      <c r="AU27" s="1">
        <f t="shared" si="10"/>
        <v>1.2683289800050856</v>
      </c>
      <c r="AV27" s="1">
        <f t="shared" si="10"/>
        <v>1.2674146420610988</v>
      </c>
      <c r="AW27" s="1">
        <f t="shared" si="10"/>
        <v>1.2665191577958061</v>
      </c>
      <c r="AX27" s="1">
        <f t="shared" si="10"/>
        <v>1.2656417653650556</v>
      </c>
      <c r="AY27" s="1">
        <f t="shared" si="10"/>
        <v>1.2647817481888639</v>
      </c>
      <c r="AZ27" s="1">
        <f t="shared" si="10"/>
        <v>1.2639384314351776</v>
      </c>
      <c r="BA27" s="1">
        <f t="shared" si="10"/>
        <v>1.2631111788385785</v>
      </c>
      <c r="BB27" s="1">
        <f t="shared" si="10"/>
        <v>1.2622993898163606</v>
      </c>
      <c r="BC27" s="1">
        <f t="shared" si="10"/>
        <v>1.261502496849233</v>
      </c>
      <c r="BD27" s="1">
        <f t="shared" si="10"/>
        <v>1.2607199630980375</v>
      </c>
      <c r="BE27" s="1">
        <f t="shared" si="10"/>
        <v>1.2599512802314083</v>
      </c>
      <c r="BF27" s="1">
        <f t="shared" si="10"/>
        <v>1.2591959664423638</v>
      </c>
      <c r="BG27" s="1">
        <f t="shared" si="10"/>
        <v>1.258453564634443</v>
      </c>
      <c r="BH27" s="1">
        <f t="shared" si="10"/>
        <v>1.257723640760293</v>
      </c>
      <c r="BI27" s="1">
        <f t="shared" si="10"/>
        <v>1.2570057822975806</v>
      </c>
      <c r="BJ27" s="1">
        <f t="shared" si="10"/>
        <v>1.256299596848832</v>
      </c>
      <c r="BK27" s="1">
        <f t="shared" si="10"/>
        <v>1.2556047108532993</v>
      </c>
      <c r="BL27" s="1">
        <f t="shared" si="8"/>
        <v>1.2549207684002688</v>
      </c>
      <c r="BM27" s="1">
        <f t="shared" si="8"/>
        <v>1.2542474301343718</v>
      </c>
      <c r="BN27" s="1">
        <f t="shared" si="8"/>
        <v>1.2535843722444706</v>
      </c>
      <c r="BO27" s="1">
        <f t="shared" si="8"/>
        <v>1.2529312855285748</v>
      </c>
      <c r="BP27" s="1">
        <f t="shared" si="8"/>
        <v>1.2522878745280337</v>
      </c>
      <c r="BQ27" s="1">
        <f t="shared" si="8"/>
        <v>1.251653856724932</v>
      </c>
      <c r="BR27" s="1">
        <f t="shared" si="8"/>
        <v>1.2510289617972317</v>
      </c>
      <c r="BS27" s="1">
        <f t="shared" si="8"/>
        <v>1.25041293092675</v>
      </c>
      <c r="BT27" s="1">
        <f t="shared" si="8"/>
        <v>1.2498055161555306</v>
      </c>
      <c r="BU27" s="1">
        <f t="shared" si="8"/>
        <v>1.2492064797866118</v>
      </c>
      <c r="BV27" s="1">
        <f t="shared" si="8"/>
        <v>1.2486155938255599</v>
      </c>
      <c r="BW27" s="1">
        <f t="shared" si="8"/>
        <v>1.2480326394594874</v>
      </c>
      <c r="BX27" s="1">
        <f t="shared" si="8"/>
        <v>1.2474574065705784</v>
      </c>
      <c r="BY27" s="1">
        <f t="shared" si="8"/>
        <v>1.2468896932814093</v>
      </c>
      <c r="BZ27" s="1">
        <f t="shared" si="8"/>
        <v>1.2463293055296094</v>
      </c>
      <c r="CA27" s="1">
        <f t="shared" si="8"/>
        <v>1.2457760566696132</v>
      </c>
      <c r="CB27" s="1">
        <f t="shared" si="8"/>
        <v>1.245229767099463</v>
      </c>
      <c r="CC27" s="1">
        <f t="shared" si="8"/>
        <v>1.2446902639107924</v>
      </c>
      <c r="CD27" s="1">
        <f t="shared" si="8"/>
        <v>1.2441573805602857</v>
      </c>
    </row>
    <row r="28" spans="2:82" x14ac:dyDescent="0.2">
      <c r="B28">
        <v>3500</v>
      </c>
      <c r="C28" s="1" t="str">
        <f t="shared" si="11"/>
        <v>OUT OF RANGE</v>
      </c>
      <c r="D28" s="1" t="str">
        <f t="shared" si="11"/>
        <v>OUT OF RANGE</v>
      </c>
      <c r="E28" s="1" t="str">
        <f t="shared" si="11"/>
        <v>OUT OF RANGE</v>
      </c>
      <c r="F28" s="1" t="str">
        <f t="shared" si="11"/>
        <v>OUT OF RANGE</v>
      </c>
      <c r="G28" s="1" t="str">
        <f t="shared" si="11"/>
        <v>OUT OF RANGE</v>
      </c>
      <c r="H28" s="1" t="str">
        <f t="shared" si="11"/>
        <v>OUT OF RANGE</v>
      </c>
      <c r="I28" s="1" t="str">
        <f t="shared" si="11"/>
        <v>OUT OF RANGE</v>
      </c>
      <c r="J28" s="1" t="str">
        <f t="shared" si="11"/>
        <v>OUT OF RANGE</v>
      </c>
      <c r="K28" s="1" t="str">
        <f t="shared" si="11"/>
        <v>OUT OF RANGE</v>
      </c>
      <c r="L28" s="1">
        <f t="shared" si="11"/>
        <v>1.3288795539246969</v>
      </c>
      <c r="M28" s="1">
        <f t="shared" si="11"/>
        <v>1.3254033432987757</v>
      </c>
      <c r="N28" s="1">
        <f t="shared" si="11"/>
        <v>1.3221848749616356</v>
      </c>
      <c r="O28" s="1">
        <f t="shared" si="11"/>
        <v>1.3191885526238913</v>
      </c>
      <c r="P28" s="1">
        <f t="shared" si="11"/>
        <v>1.3163856802638669</v>
      </c>
      <c r="Q28" s="1">
        <f t="shared" si="11"/>
        <v>1.3137527863916321</v>
      </c>
      <c r="R28" s="1">
        <f t="shared" si="11"/>
        <v>1.311270428019129</v>
      </c>
      <c r="S28" s="1">
        <f t="shared" si="9"/>
        <v>1.3089223184341765</v>
      </c>
      <c r="T28" s="1">
        <f t="shared" si="9"/>
        <v>1.3066946789630614</v>
      </c>
      <c r="U28" s="1">
        <f t="shared" si="9"/>
        <v>1.3045757490560677</v>
      </c>
      <c r="V28" s="1">
        <f t="shared" si="9"/>
        <v>1.3025554104472388</v>
      </c>
      <c r="W28" s="1">
        <f t="shared" si="9"/>
        <v>1.3006248949277002</v>
      </c>
      <c r="X28" s="1">
        <f t="shared" si="5"/>
        <v>1.298776554358299</v>
      </c>
      <c r="Y28" s="1">
        <f t="shared" si="5"/>
        <v>1.2970036776622558</v>
      </c>
      <c r="Z28" s="1">
        <f t="shared" si="5"/>
        <v>1.2953003437323778</v>
      </c>
      <c r="AA28" s="1">
        <f t="shared" si="5"/>
        <v>1.2936613021135608</v>
      </c>
      <c r="AB28" s="1">
        <f t="shared" si="7"/>
        <v>1.2920818753952377</v>
      </c>
      <c r="AC28" s="1">
        <f t="shared" si="7"/>
        <v>1.290557878739564</v>
      </c>
      <c r="AD28" s="1">
        <f t="shared" si="7"/>
        <v>1.2890855530574932</v>
      </c>
      <c r="AE28" s="1">
        <f t="shared" si="7"/>
        <v>1.2876615091460322</v>
      </c>
      <c r="AF28" s="1">
        <f t="shared" si="7"/>
        <v>1.286282680697469</v>
      </c>
      <c r="AG28" s="1">
        <f t="shared" si="7"/>
        <v>1.2849462845416708</v>
      </c>
      <c r="AH28" s="1">
        <f t="shared" si="7"/>
        <v>1.2836497868252339</v>
      </c>
      <c r="AI28" s="1">
        <f t="shared" si="7"/>
        <v>1.2823908740944319</v>
      </c>
      <c r="AJ28" s="1">
        <f t="shared" si="7"/>
        <v>1.2811674284527308</v>
      </c>
      <c r="AK28" s="1">
        <f t="shared" si="7"/>
        <v>1.2799775061227601</v>
      </c>
      <c r="AL28" s="1">
        <f t="shared" si="7"/>
        <v>1.2788193188677786</v>
      </c>
      <c r="AM28" s="1">
        <f t="shared" si="7"/>
        <v>1.2776912178268096</v>
      </c>
      <c r="AN28" s="1">
        <f t="shared" si="7"/>
        <v>1.2765916793966632</v>
      </c>
      <c r="AO28" s="1">
        <f t="shared" si="7"/>
        <v>1.2755192928574859</v>
      </c>
      <c r="AP28" s="1">
        <f t="shared" si="7"/>
        <v>1.2744727494896695</v>
      </c>
      <c r="AQ28" s="1">
        <f t="shared" si="7"/>
        <v>1.2734508329715009</v>
      </c>
      <c r="AR28" s="1">
        <f t="shared" si="7"/>
        <v>1.2724524108808408</v>
      </c>
      <c r="AS28" s="1">
        <f t="shared" si="10"/>
        <v>1.2714764271519252</v>
      </c>
      <c r="AT28" s="1">
        <f t="shared" si="10"/>
        <v>1.270521895361302</v>
      </c>
      <c r="AU28" s="1">
        <f t="shared" si="10"/>
        <v>1.2695878927358877</v>
      </c>
      <c r="AV28" s="1">
        <f t="shared" si="10"/>
        <v>1.2686735547919008</v>
      </c>
      <c r="AW28" s="1">
        <f t="shared" si="10"/>
        <v>1.2677780705266082</v>
      </c>
      <c r="AX28" s="1">
        <f t="shared" si="10"/>
        <v>1.2669006780958576</v>
      </c>
      <c r="AY28" s="1">
        <f t="shared" si="10"/>
        <v>1.2660406609196659</v>
      </c>
      <c r="AZ28" s="1">
        <f t="shared" si="10"/>
        <v>1.2651973441659796</v>
      </c>
      <c r="BA28" s="1">
        <f t="shared" si="10"/>
        <v>1.2643700915693805</v>
      </c>
      <c r="BB28" s="1">
        <f t="shared" si="10"/>
        <v>1.2635583025471626</v>
      </c>
      <c r="BC28" s="1">
        <f t="shared" si="10"/>
        <v>1.262761409580035</v>
      </c>
      <c r="BD28" s="1">
        <f t="shared" si="10"/>
        <v>1.2619788758288395</v>
      </c>
      <c r="BE28" s="1">
        <f t="shared" si="10"/>
        <v>1.2612101929622104</v>
      </c>
      <c r="BF28" s="1">
        <f t="shared" si="10"/>
        <v>1.2604548791731658</v>
      </c>
      <c r="BG28" s="1">
        <f t="shared" si="10"/>
        <v>1.2597124773652451</v>
      </c>
      <c r="BH28" s="1">
        <f t="shared" si="10"/>
        <v>1.2589825534910952</v>
      </c>
      <c r="BI28" s="1">
        <f t="shared" si="10"/>
        <v>1.2582646950283827</v>
      </c>
      <c r="BJ28" s="1">
        <f t="shared" si="10"/>
        <v>1.257558509579634</v>
      </c>
      <c r="BK28" s="1">
        <f t="shared" si="10"/>
        <v>1.2568636235841013</v>
      </c>
      <c r="BL28" s="1">
        <f t="shared" si="8"/>
        <v>1.2561796811310708</v>
      </c>
      <c r="BM28" s="1">
        <f t="shared" si="8"/>
        <v>1.255506342865174</v>
      </c>
      <c r="BN28" s="1">
        <f t="shared" si="8"/>
        <v>1.2548432849752726</v>
      </c>
      <c r="BO28" s="1">
        <f t="shared" si="8"/>
        <v>1.2541901982593768</v>
      </c>
      <c r="BP28" s="1">
        <f t="shared" si="8"/>
        <v>1.2535467872588359</v>
      </c>
      <c r="BQ28" s="1">
        <f t="shared" si="8"/>
        <v>1.252912769455734</v>
      </c>
      <c r="BR28" s="1">
        <f t="shared" si="8"/>
        <v>1.2522878745280337</v>
      </c>
      <c r="BS28" s="1">
        <f t="shared" si="8"/>
        <v>1.251671843657552</v>
      </c>
      <c r="BT28" s="1">
        <f t="shared" si="8"/>
        <v>1.2510644288863326</v>
      </c>
      <c r="BU28" s="1">
        <f t="shared" si="8"/>
        <v>1.2504653925174138</v>
      </c>
      <c r="BV28" s="1">
        <f t="shared" si="8"/>
        <v>1.2498745065563619</v>
      </c>
      <c r="BW28" s="1">
        <f t="shared" si="8"/>
        <v>1.2492915521902894</v>
      </c>
      <c r="BX28" s="1">
        <f t="shared" si="8"/>
        <v>1.2487163193013804</v>
      </c>
      <c r="BY28" s="1">
        <f t="shared" si="8"/>
        <v>1.2481486060122113</v>
      </c>
      <c r="BZ28" s="1">
        <f t="shared" si="8"/>
        <v>1.2475882182604114</v>
      </c>
      <c r="CA28" s="1">
        <f t="shared" si="8"/>
        <v>1.2470349694004152</v>
      </c>
      <c r="CB28" s="1">
        <f t="shared" si="8"/>
        <v>1.2464886798302652</v>
      </c>
      <c r="CC28" s="1">
        <f t="shared" si="8"/>
        <v>1.2459491766415944</v>
      </c>
      <c r="CD28" s="1">
        <f t="shared" si="8"/>
        <v>1.2454162932910877</v>
      </c>
    </row>
    <row r="29" spans="2:82" x14ac:dyDescent="0.2">
      <c r="B29">
        <v>3600</v>
      </c>
      <c r="C29" s="1" t="str">
        <f t="shared" si="11"/>
        <v>OUT OF RANGE</v>
      </c>
      <c r="D29" s="1" t="str">
        <f t="shared" si="11"/>
        <v>OUT OF RANGE</v>
      </c>
      <c r="E29" s="1" t="str">
        <f t="shared" si="11"/>
        <v>OUT OF RANGE</v>
      </c>
      <c r="F29" s="1" t="str">
        <f t="shared" si="11"/>
        <v>OUT OF RANGE</v>
      </c>
      <c r="G29" s="1" t="str">
        <f t="shared" si="11"/>
        <v>OUT OF RANGE</v>
      </c>
      <c r="H29" s="1" t="str">
        <f t="shared" si="11"/>
        <v>OUT OF RANGE</v>
      </c>
      <c r="I29" s="1" t="str">
        <f t="shared" si="11"/>
        <v>OUT OF RANGE</v>
      </c>
      <c r="J29" s="1" t="str">
        <f t="shared" si="11"/>
        <v>OUT OF RANGE</v>
      </c>
      <c r="K29" s="1" t="str">
        <f t="shared" si="11"/>
        <v>OUT OF RANGE</v>
      </c>
      <c r="L29" s="1">
        <f t="shared" si="11"/>
        <v>1.3301029995663982</v>
      </c>
      <c r="M29" s="1">
        <f t="shared" si="11"/>
        <v>1.326626788940477</v>
      </c>
      <c r="N29" s="1">
        <f t="shared" si="11"/>
        <v>1.3234083206033369</v>
      </c>
      <c r="O29" s="1">
        <f t="shared" si="11"/>
        <v>1.3204119982655924</v>
      </c>
      <c r="P29" s="1">
        <f t="shared" si="11"/>
        <v>1.3176091259055682</v>
      </c>
      <c r="Q29" s="1">
        <f t="shared" si="11"/>
        <v>1.3149762320333334</v>
      </c>
      <c r="R29" s="1">
        <f t="shared" si="11"/>
        <v>1.31249387366083</v>
      </c>
      <c r="S29" s="1">
        <f t="shared" si="9"/>
        <v>1.3101457640758778</v>
      </c>
      <c r="T29" s="1">
        <f t="shared" si="9"/>
        <v>1.3079181246047624</v>
      </c>
      <c r="U29" s="1">
        <f t="shared" si="9"/>
        <v>1.3057991946977687</v>
      </c>
      <c r="V29" s="1">
        <f t="shared" si="9"/>
        <v>1.3037788560889401</v>
      </c>
      <c r="W29" s="1">
        <f t="shared" si="9"/>
        <v>1.3018483405694015</v>
      </c>
      <c r="X29" s="1">
        <f t="shared" si="5"/>
        <v>1.3</v>
      </c>
      <c r="Y29" s="1">
        <f t="shared" si="5"/>
        <v>1.2982271233039568</v>
      </c>
      <c r="Z29" s="1">
        <f t="shared" si="5"/>
        <v>1.2965237893740789</v>
      </c>
      <c r="AA29" s="1">
        <f t="shared" si="5"/>
        <v>1.2948847477552619</v>
      </c>
      <c r="AB29" s="1">
        <f t="shared" si="7"/>
        <v>1.2933053210369387</v>
      </c>
      <c r="AC29" s="1">
        <f t="shared" si="7"/>
        <v>1.291781324381265</v>
      </c>
      <c r="AD29" s="1">
        <f t="shared" si="7"/>
        <v>1.2903089986991945</v>
      </c>
      <c r="AE29" s="1">
        <f t="shared" si="7"/>
        <v>1.2888849547877335</v>
      </c>
      <c r="AF29" s="1">
        <f t="shared" si="7"/>
        <v>1.2875061263391701</v>
      </c>
      <c r="AG29" s="1">
        <f t="shared" si="7"/>
        <v>1.2861697301833719</v>
      </c>
      <c r="AH29" s="1">
        <f t="shared" si="7"/>
        <v>1.2848732324669352</v>
      </c>
      <c r="AI29" s="1">
        <f t="shared" ref="AI29:AR29" si="12">IF(AI$4/$B29&gt;5,1.7-0.5,IF(AI$4/$B29&lt;0.5,"OUT OF RANGE",1.3+0.5*(-0.2)*(LOG10(AI$4/$B29))))</f>
        <v>1.2836143197361332</v>
      </c>
      <c r="AJ29" s="1">
        <f t="shared" si="12"/>
        <v>1.2823908740944319</v>
      </c>
      <c r="AK29" s="1">
        <f t="shared" si="12"/>
        <v>1.2812009517644611</v>
      </c>
      <c r="AL29" s="1">
        <f t="shared" si="12"/>
        <v>1.2800427645094796</v>
      </c>
      <c r="AM29" s="1">
        <f t="shared" si="12"/>
        <v>1.2789146634685107</v>
      </c>
      <c r="AN29" s="1">
        <f t="shared" si="12"/>
        <v>1.2778151250383645</v>
      </c>
      <c r="AO29" s="1">
        <f t="shared" si="12"/>
        <v>1.2767427384991872</v>
      </c>
      <c r="AP29" s="1">
        <f t="shared" si="12"/>
        <v>1.2756961951313706</v>
      </c>
      <c r="AQ29" s="1">
        <f t="shared" si="12"/>
        <v>1.2746742786132019</v>
      </c>
      <c r="AR29" s="1">
        <f t="shared" si="12"/>
        <v>1.2736758565225419</v>
      </c>
      <c r="AS29" s="1">
        <f t="shared" si="10"/>
        <v>1.2726998727936263</v>
      </c>
      <c r="AT29" s="1">
        <f t="shared" si="10"/>
        <v>1.2717453410030033</v>
      </c>
      <c r="AU29" s="1">
        <f t="shared" si="10"/>
        <v>1.270811338377589</v>
      </c>
      <c r="AV29" s="1">
        <f t="shared" si="10"/>
        <v>1.2698970004336019</v>
      </c>
      <c r="AW29" s="1">
        <f t="shared" si="10"/>
        <v>1.2690015161683093</v>
      </c>
      <c r="AX29" s="1">
        <f t="shared" si="10"/>
        <v>1.2681241237375587</v>
      </c>
      <c r="AY29" s="1">
        <f t="shared" si="10"/>
        <v>1.267264106561367</v>
      </c>
      <c r="AZ29" s="1">
        <f t="shared" si="10"/>
        <v>1.2664207898076807</v>
      </c>
      <c r="BA29" s="1">
        <f t="shared" si="10"/>
        <v>1.2655935372110818</v>
      </c>
      <c r="BB29" s="1">
        <f t="shared" si="10"/>
        <v>1.2647817481888639</v>
      </c>
      <c r="BC29" s="1">
        <f t="shared" si="10"/>
        <v>1.2639848552217363</v>
      </c>
      <c r="BD29" s="1">
        <f t="shared" si="10"/>
        <v>1.2632023214705406</v>
      </c>
      <c r="BE29" s="1">
        <f t="shared" si="10"/>
        <v>1.2624336386039114</v>
      </c>
      <c r="BF29" s="1">
        <f t="shared" si="10"/>
        <v>1.2616783248148669</v>
      </c>
      <c r="BG29" s="1">
        <f t="shared" si="10"/>
        <v>1.2609359230069461</v>
      </c>
      <c r="BH29" s="1">
        <f t="shared" si="10"/>
        <v>1.2602059991327963</v>
      </c>
      <c r="BI29" s="1">
        <f t="shared" si="10"/>
        <v>1.259488140670084</v>
      </c>
      <c r="BJ29" s="1">
        <f t="shared" si="10"/>
        <v>1.2587819552213353</v>
      </c>
      <c r="BK29" s="1">
        <f t="shared" si="10"/>
        <v>1.2580870692258024</v>
      </c>
      <c r="BL29" s="1">
        <f t="shared" si="8"/>
        <v>1.2574031267727719</v>
      </c>
      <c r="BM29" s="1">
        <f t="shared" si="8"/>
        <v>1.2567297885068751</v>
      </c>
      <c r="BN29" s="1">
        <f t="shared" si="8"/>
        <v>1.2560667306169737</v>
      </c>
      <c r="BO29" s="1">
        <f t="shared" si="8"/>
        <v>1.2554136439010779</v>
      </c>
      <c r="BP29" s="1">
        <f t="shared" si="8"/>
        <v>1.254770232900537</v>
      </c>
      <c r="BQ29" s="1">
        <f t="shared" si="8"/>
        <v>1.2541362150974351</v>
      </c>
      <c r="BR29" s="1">
        <f t="shared" si="8"/>
        <v>1.253511320169735</v>
      </c>
      <c r="BS29" s="1">
        <f t="shared" si="8"/>
        <v>1.2528952892992531</v>
      </c>
      <c r="BT29" s="1">
        <f t="shared" si="8"/>
        <v>1.2522878745280337</v>
      </c>
      <c r="BU29" s="1">
        <f t="shared" si="8"/>
        <v>1.2516888381591151</v>
      </c>
      <c r="BV29" s="1">
        <f t="shared" si="8"/>
        <v>1.251097952198063</v>
      </c>
      <c r="BW29" s="1">
        <f t="shared" si="8"/>
        <v>1.2505149978319907</v>
      </c>
      <c r="BX29" s="1">
        <f t="shared" si="8"/>
        <v>1.2499397649430815</v>
      </c>
      <c r="BY29" s="1">
        <f t="shared" si="8"/>
        <v>1.2493720516539124</v>
      </c>
      <c r="BZ29" s="1">
        <f t="shared" si="8"/>
        <v>1.2488116639021125</v>
      </c>
      <c r="CA29" s="1">
        <f t="shared" si="8"/>
        <v>1.2482584150421165</v>
      </c>
      <c r="CB29" s="1">
        <f t="shared" si="8"/>
        <v>1.2477121254719663</v>
      </c>
      <c r="CC29" s="1">
        <f t="shared" si="8"/>
        <v>1.2471726222832957</v>
      </c>
      <c r="CD29" s="1">
        <f t="shared" si="8"/>
        <v>1.246639738932789</v>
      </c>
    </row>
  </sheetData>
  <sheetProtection algorithmName="SHA-512" hashValue="0nFp/KU1mxZ0KKIauPi31gBV+bgW/33FZl3tRtztwEkq6+zmBxEebfA1JGH99FAV3HOqygFXitYS/ALldwTAQQ==" saltValue="daJqc2k3bPlINC1mXB46C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S40"/>
  <sheetViews>
    <sheetView workbookViewId="0"/>
  </sheetViews>
  <sheetFormatPr baseColWidth="10" defaultColWidth="8.83203125" defaultRowHeight="15" x14ac:dyDescent="0.2"/>
  <cols>
    <col min="2" max="2" width="65" hidden="1" customWidth="1"/>
    <col min="3" max="16" width="0" hidden="1" customWidth="1"/>
    <col min="17" max="19" width="15.6640625" hidden="1" customWidth="1"/>
  </cols>
  <sheetData>
    <row r="2" spans="2:19" x14ac:dyDescent="0.2">
      <c r="B2" t="s">
        <v>45</v>
      </c>
      <c r="C2" t="s">
        <v>47</v>
      </c>
      <c r="D2" t="s">
        <v>46</v>
      </c>
      <c r="E2" t="s">
        <v>48</v>
      </c>
      <c r="K2" s="2"/>
      <c r="L2" s="2"/>
      <c r="M2" s="2"/>
      <c r="N2" s="2"/>
    </row>
    <row r="3" spans="2:19" x14ac:dyDescent="0.2">
      <c r="B3" t="s">
        <v>0</v>
      </c>
      <c r="C3">
        <v>2.4</v>
      </c>
      <c r="D3" t="s">
        <v>1</v>
      </c>
      <c r="E3" t="s">
        <v>4</v>
      </c>
      <c r="L3">
        <v>1.2</v>
      </c>
      <c r="M3">
        <v>2.4</v>
      </c>
      <c r="N3">
        <v>3.6</v>
      </c>
      <c r="Q3">
        <v>1.2</v>
      </c>
      <c r="R3">
        <v>2.4</v>
      </c>
      <c r="S3">
        <v>3.6</v>
      </c>
    </row>
    <row r="4" spans="2:19" x14ac:dyDescent="0.2">
      <c r="B4" t="s">
        <v>2</v>
      </c>
      <c r="C4">
        <v>1.2</v>
      </c>
      <c r="D4" t="s">
        <v>3</v>
      </c>
      <c r="E4" t="s">
        <v>4</v>
      </c>
      <c r="K4">
        <v>0</v>
      </c>
      <c r="L4" s="1">
        <f t="shared" ref="L4:N16" si="0">((0.6*v^2*L$3*s*Cfig)/(phi*mu*1000)-wp*L$3*s)/Wblock</f>
        <v>4.5653940040770102</v>
      </c>
      <c r="M4" s="1">
        <f t="shared" si="0"/>
        <v>9.1307880081540205</v>
      </c>
      <c r="N4" s="1">
        <f t="shared" si="0"/>
        <v>13.696182012231031</v>
      </c>
      <c r="P4">
        <v>0</v>
      </c>
      <c r="Q4" s="3" t="str">
        <f>ROUNDUP(MAX(L4,L24),0)&amp;IF(L4&gt;L24," Slide"," OT")</f>
        <v>6 OT</v>
      </c>
      <c r="R4" s="3" t="str">
        <f t="shared" ref="R4:S4" si="1">ROUNDUP(MAX(M4,M24),0)&amp;IF(M4&gt;M24," Slide"," OT")</f>
        <v>25 OT</v>
      </c>
      <c r="S4" s="3" t="str">
        <f t="shared" si="1"/>
        <v>58 OT</v>
      </c>
    </row>
    <row r="5" spans="2:19" x14ac:dyDescent="0.2">
      <c r="B5" t="s">
        <v>36</v>
      </c>
      <c r="C5">
        <v>1.2</v>
      </c>
      <c r="D5" t="s">
        <v>17</v>
      </c>
      <c r="E5" t="s">
        <v>4</v>
      </c>
      <c r="K5">
        <v>0.92</v>
      </c>
      <c r="L5" s="1">
        <f t="shared" si="0"/>
        <v>4.5653940040770102</v>
      </c>
      <c r="M5" s="1">
        <f t="shared" si="0"/>
        <v>9.1307880081540205</v>
      </c>
      <c r="N5" s="1">
        <f t="shared" si="0"/>
        <v>13.696182012231031</v>
      </c>
      <c r="P5">
        <v>0.92</v>
      </c>
      <c r="Q5" s="3" t="str">
        <f t="shared" ref="Q5:Q16" si="2">ROUNDUP(MAX(L5,L25),0)&amp;IF(L5&gt;L25," Slide"," OT")</f>
        <v>5 Slide</v>
      </c>
      <c r="R5" s="3" t="str">
        <f t="shared" ref="R5:R16" si="3">ROUNDUP(MAX(M5,M25),0)&amp;IF(M5&gt;M25," Slide"," OT")</f>
        <v>12 OT</v>
      </c>
      <c r="S5" s="3" t="str">
        <f t="shared" ref="S5:S16" si="4">ROUNDUP(MAX(N5,N25),0)&amp;IF(N5&gt;N25," Slide"," OT")</f>
        <v>27 OT</v>
      </c>
    </row>
    <row r="6" spans="2:19" x14ac:dyDescent="0.2">
      <c r="B6" t="s">
        <v>37</v>
      </c>
      <c r="C6">
        <v>19.440000000000001</v>
      </c>
      <c r="D6" t="s">
        <v>6</v>
      </c>
      <c r="E6" t="s">
        <v>5</v>
      </c>
      <c r="K6">
        <v>1</v>
      </c>
      <c r="L6" s="1">
        <f t="shared" si="0"/>
        <v>4.5653940040770102</v>
      </c>
      <c r="M6" s="1">
        <f t="shared" si="0"/>
        <v>9.1307880081540205</v>
      </c>
      <c r="N6" s="1">
        <f t="shared" si="0"/>
        <v>13.696182012231031</v>
      </c>
      <c r="P6">
        <v>1</v>
      </c>
      <c r="Q6" s="3" t="str">
        <f t="shared" si="2"/>
        <v>5 Slide</v>
      </c>
      <c r="R6" s="3" t="str">
        <f t="shared" si="3"/>
        <v>10 OT</v>
      </c>
      <c r="S6" s="3" t="str">
        <f t="shared" si="4"/>
        <v>25 OT</v>
      </c>
    </row>
    <row r="7" spans="2:19" x14ac:dyDescent="0.2">
      <c r="B7" t="s">
        <v>38</v>
      </c>
      <c r="C7">
        <v>1.26</v>
      </c>
      <c r="D7" t="s">
        <v>8</v>
      </c>
      <c r="E7" t="s">
        <v>9</v>
      </c>
      <c r="K7">
        <v>1.1000000000000001</v>
      </c>
      <c r="L7" s="1">
        <f t="shared" si="0"/>
        <v>4.5653940040770102</v>
      </c>
      <c r="M7" s="1">
        <f t="shared" si="0"/>
        <v>9.1307880081540205</v>
      </c>
      <c r="N7" s="1">
        <f t="shared" si="0"/>
        <v>13.696182012231031</v>
      </c>
      <c r="P7">
        <v>1.1000000000000001</v>
      </c>
      <c r="Q7" s="3" t="str">
        <f t="shared" si="2"/>
        <v>5 Slide</v>
      </c>
      <c r="R7" s="3" t="str">
        <f t="shared" si="3"/>
        <v>10 Slide</v>
      </c>
      <c r="S7" s="3" t="str">
        <f t="shared" si="4"/>
        <v>22 OT</v>
      </c>
    </row>
    <row r="8" spans="2:19" x14ac:dyDescent="0.2">
      <c r="B8" t="s">
        <v>39</v>
      </c>
      <c r="C8">
        <v>0.46</v>
      </c>
      <c r="D8" t="s">
        <v>14</v>
      </c>
      <c r="E8" t="s">
        <v>4</v>
      </c>
      <c r="K8">
        <v>1.2</v>
      </c>
      <c r="L8" s="1">
        <f t="shared" si="0"/>
        <v>4.5653940040770102</v>
      </c>
      <c r="M8" s="1">
        <f t="shared" si="0"/>
        <v>9.1307880081540205</v>
      </c>
      <c r="N8" s="1">
        <f t="shared" si="0"/>
        <v>13.696182012231031</v>
      </c>
      <c r="P8">
        <v>1.2</v>
      </c>
      <c r="Q8" s="3" t="str">
        <f t="shared" si="2"/>
        <v>5 Slide</v>
      </c>
      <c r="R8" s="3" t="str">
        <f t="shared" si="3"/>
        <v>10 Slide</v>
      </c>
      <c r="S8" s="3" t="str">
        <f t="shared" si="4"/>
        <v>20 OT</v>
      </c>
    </row>
    <row r="9" spans="2:19" x14ac:dyDescent="0.2">
      <c r="B9" t="s">
        <v>40</v>
      </c>
      <c r="C9">
        <v>0.17660000000000001</v>
      </c>
      <c r="D9" t="s">
        <v>12</v>
      </c>
      <c r="E9" t="s">
        <v>13</v>
      </c>
      <c r="K9">
        <v>1.3</v>
      </c>
      <c r="L9" s="1">
        <f t="shared" si="0"/>
        <v>4.5653940040770102</v>
      </c>
      <c r="M9" s="1">
        <f t="shared" si="0"/>
        <v>9.1307880081540205</v>
      </c>
      <c r="N9" s="1">
        <f t="shared" si="0"/>
        <v>13.696182012231031</v>
      </c>
      <c r="P9">
        <v>1.3</v>
      </c>
      <c r="Q9" s="3" t="str">
        <f t="shared" si="2"/>
        <v>5 Slide</v>
      </c>
      <c r="R9" s="3" t="str">
        <f t="shared" si="3"/>
        <v>10 Slide</v>
      </c>
      <c r="S9" s="3" t="str">
        <f t="shared" si="4"/>
        <v>18 OT</v>
      </c>
    </row>
    <row r="10" spans="2:19" x14ac:dyDescent="0.2">
      <c r="B10" t="s">
        <v>41</v>
      </c>
      <c r="C10">
        <v>0.92</v>
      </c>
      <c r="D10" t="s">
        <v>15</v>
      </c>
      <c r="E10" t="s">
        <v>4</v>
      </c>
      <c r="K10">
        <v>1.4</v>
      </c>
      <c r="L10" s="1">
        <f t="shared" si="0"/>
        <v>4.5653940040770102</v>
      </c>
      <c r="M10" s="1">
        <f t="shared" si="0"/>
        <v>9.1307880081540205</v>
      </c>
      <c r="N10" s="1">
        <f t="shared" si="0"/>
        <v>13.696182012231031</v>
      </c>
      <c r="P10">
        <v>1.4</v>
      </c>
      <c r="Q10" s="3" t="str">
        <f t="shared" si="2"/>
        <v>5 Slide</v>
      </c>
      <c r="R10" s="3" t="str">
        <f t="shared" si="3"/>
        <v>10 Slide</v>
      </c>
      <c r="S10" s="3" t="str">
        <f t="shared" si="4"/>
        <v>17 OT</v>
      </c>
    </row>
    <row r="11" spans="2:19" x14ac:dyDescent="0.2">
      <c r="B11" t="s">
        <v>42</v>
      </c>
      <c r="C11">
        <v>7.4999999999999997E-2</v>
      </c>
      <c r="D11" t="s">
        <v>16</v>
      </c>
      <c r="E11" t="s">
        <v>11</v>
      </c>
      <c r="K11">
        <v>1.5</v>
      </c>
      <c r="L11" s="1">
        <f t="shared" si="0"/>
        <v>4.5653940040770102</v>
      </c>
      <c r="M11" s="1">
        <f t="shared" si="0"/>
        <v>9.1307880081540205</v>
      </c>
      <c r="N11" s="1">
        <f t="shared" si="0"/>
        <v>13.696182012231031</v>
      </c>
      <c r="P11">
        <v>1.5</v>
      </c>
      <c r="Q11" s="3" t="str">
        <f t="shared" si="2"/>
        <v>5 Slide</v>
      </c>
      <c r="R11" s="3" t="str">
        <f t="shared" si="3"/>
        <v>10 Slide</v>
      </c>
      <c r="S11" s="3" t="str">
        <f t="shared" si="4"/>
        <v>15 OT</v>
      </c>
    </row>
    <row r="12" spans="2:19" x14ac:dyDescent="0.2">
      <c r="B12" t="s">
        <v>43</v>
      </c>
      <c r="C12">
        <v>0.9</v>
      </c>
      <c r="D12" t="s">
        <v>18</v>
      </c>
      <c r="E12" t="s">
        <v>9</v>
      </c>
      <c r="K12">
        <v>1.6</v>
      </c>
      <c r="L12" s="1">
        <f t="shared" si="0"/>
        <v>4.5653940040770102</v>
      </c>
      <c r="M12" s="1">
        <f t="shared" si="0"/>
        <v>9.1307880081540205</v>
      </c>
      <c r="N12" s="1">
        <f t="shared" si="0"/>
        <v>13.696182012231031</v>
      </c>
      <c r="P12">
        <v>1.6</v>
      </c>
      <c r="Q12" s="3" t="str">
        <f t="shared" si="2"/>
        <v>5 Slide</v>
      </c>
      <c r="R12" s="3" t="str">
        <f t="shared" si="3"/>
        <v>10 Slide</v>
      </c>
      <c r="S12" s="3" t="str">
        <f t="shared" si="4"/>
        <v>14 OT</v>
      </c>
    </row>
    <row r="13" spans="2:19" x14ac:dyDescent="0.2">
      <c r="B13" t="s">
        <v>44</v>
      </c>
      <c r="C13">
        <v>0.5</v>
      </c>
      <c r="D13" t="s">
        <v>26</v>
      </c>
      <c r="E13" t="s">
        <v>9</v>
      </c>
      <c r="K13">
        <v>1.7</v>
      </c>
      <c r="L13" s="1">
        <f t="shared" si="0"/>
        <v>4.5653940040770102</v>
      </c>
      <c r="M13" s="1">
        <f t="shared" si="0"/>
        <v>9.1307880081540205</v>
      </c>
      <c r="N13" s="1">
        <f t="shared" si="0"/>
        <v>13.696182012231031</v>
      </c>
      <c r="P13">
        <v>1.7</v>
      </c>
      <c r="Q13" s="3" t="str">
        <f t="shared" si="2"/>
        <v>5 Slide</v>
      </c>
      <c r="R13" s="3" t="str">
        <f t="shared" si="3"/>
        <v>10 Slide</v>
      </c>
      <c r="S13" s="3" t="str">
        <f t="shared" si="4"/>
        <v>14 Slide</v>
      </c>
    </row>
    <row r="14" spans="2:19" x14ac:dyDescent="0.2">
      <c r="K14">
        <v>1.8</v>
      </c>
      <c r="L14" s="1">
        <f t="shared" si="0"/>
        <v>4.5653940040770102</v>
      </c>
      <c r="M14" s="1">
        <f t="shared" si="0"/>
        <v>9.1307880081540205</v>
      </c>
      <c r="N14" s="1">
        <f t="shared" si="0"/>
        <v>13.696182012231031</v>
      </c>
      <c r="P14">
        <v>1.8</v>
      </c>
      <c r="Q14" s="3" t="str">
        <f t="shared" si="2"/>
        <v>5 Slide</v>
      </c>
      <c r="R14" s="3" t="str">
        <f t="shared" si="3"/>
        <v>10 Slide</v>
      </c>
      <c r="S14" s="3" t="str">
        <f t="shared" si="4"/>
        <v>14 Slide</v>
      </c>
    </row>
    <row r="15" spans="2:19" x14ac:dyDescent="0.2">
      <c r="K15">
        <v>1.9</v>
      </c>
      <c r="L15" s="1">
        <f t="shared" si="0"/>
        <v>4.5653940040770102</v>
      </c>
      <c r="M15" s="1">
        <f t="shared" si="0"/>
        <v>9.1307880081540205</v>
      </c>
      <c r="N15" s="1">
        <f t="shared" si="0"/>
        <v>13.696182012231031</v>
      </c>
      <c r="P15">
        <v>1.9</v>
      </c>
      <c r="Q15" s="3" t="str">
        <f t="shared" si="2"/>
        <v>5 Slide</v>
      </c>
      <c r="R15" s="3" t="str">
        <f t="shared" si="3"/>
        <v>10 Slide</v>
      </c>
      <c r="S15" s="3" t="str">
        <f t="shared" si="4"/>
        <v>14 Slide</v>
      </c>
    </row>
    <row r="16" spans="2:19" x14ac:dyDescent="0.2">
      <c r="B16" t="s">
        <v>10</v>
      </c>
      <c r="C16">
        <f>0.6*v^2/1000*Cfig</f>
        <v>0.28570268160000001</v>
      </c>
      <c r="D16" t="s">
        <v>7</v>
      </c>
      <c r="E16" t="s">
        <v>11</v>
      </c>
      <c r="K16">
        <v>2</v>
      </c>
      <c r="L16" s="1">
        <f t="shared" si="0"/>
        <v>4.5653940040770102</v>
      </c>
      <c r="M16" s="1">
        <f t="shared" si="0"/>
        <v>9.1307880081540205</v>
      </c>
      <c r="N16" s="1">
        <f t="shared" si="0"/>
        <v>13.696182012231031</v>
      </c>
      <c r="P16">
        <v>2</v>
      </c>
      <c r="Q16" s="3" t="str">
        <f t="shared" si="2"/>
        <v>5 Slide</v>
      </c>
      <c r="R16" s="3" t="str">
        <f t="shared" si="3"/>
        <v>10 Slide</v>
      </c>
      <c r="S16" s="3" t="str">
        <f t="shared" si="4"/>
        <v>14 Slide</v>
      </c>
    </row>
    <row r="17" spans="2:14" x14ac:dyDescent="0.2">
      <c r="B17" s="2" t="s">
        <v>19</v>
      </c>
      <c r="C17">
        <f>p*H*s</f>
        <v>0.822823723008</v>
      </c>
      <c r="D17" s="2" t="s">
        <v>24</v>
      </c>
      <c r="E17" t="s">
        <v>13</v>
      </c>
      <c r="F17">
        <f>0.6*v^2/1000*Cfig*H*s</f>
        <v>0.822823723008</v>
      </c>
    </row>
    <row r="18" spans="2:14" x14ac:dyDescent="0.2">
      <c r="B18" t="s">
        <v>20</v>
      </c>
      <c r="C18">
        <f>p*H^2*s/2</f>
        <v>0.98738846760959997</v>
      </c>
      <c r="D18" s="2" t="s">
        <v>21</v>
      </c>
      <c r="E18" t="s">
        <v>22</v>
      </c>
      <c r="F18">
        <f>0.6*v^2/1000*Cfig*H*s*H/2</f>
        <v>0.98738846760959997</v>
      </c>
    </row>
    <row r="19" spans="2:14" x14ac:dyDescent="0.2">
      <c r="B19" s="2" t="s">
        <v>23</v>
      </c>
      <c r="C19">
        <f>Mo/phi</f>
        <v>1.097098297344</v>
      </c>
      <c r="D19" t="s">
        <v>25</v>
      </c>
      <c r="E19" t="s">
        <v>22</v>
      </c>
      <c r="F19">
        <f>0.6*v^2/1000*Cfig*H*s*H/2/phi</f>
        <v>1.097098297344</v>
      </c>
    </row>
    <row r="23" spans="2:14" x14ac:dyDescent="0.2">
      <c r="B23" s="2" t="s">
        <v>27</v>
      </c>
      <c r="C23">
        <f>Vf/(phi*mu)-wp*H*s</f>
        <v>1.6124971622399999</v>
      </c>
      <c r="D23" t="s">
        <v>28</v>
      </c>
      <c r="E23" t="s">
        <v>13</v>
      </c>
      <c r="F23">
        <f>0.6*v^2/1000*Cfig*H*s/(phi*mu)/Wblock</f>
        <v>10.353891065911665</v>
      </c>
      <c r="L23">
        <v>1.2</v>
      </c>
      <c r="M23">
        <v>2.4</v>
      </c>
      <c r="N23">
        <v>3.6</v>
      </c>
    </row>
    <row r="24" spans="2:14" x14ac:dyDescent="0.2">
      <c r="C24">
        <f>WsMin/Wblock</f>
        <v>9.1307880081540205</v>
      </c>
      <c r="K24">
        <v>0</v>
      </c>
      <c r="L24" s="1">
        <f t="shared" ref="L24:N36" si="5">((0.6*v^2*L$23^2*s*Cfig)/(1000*phi*IF($K24&gt;=2*bw,$K24,bw))-2*wp*L$23*s)/Wblock</f>
        <v>5.5294345939238765</v>
      </c>
      <c r="M24" s="1">
        <f t="shared" si="5"/>
        <v>24.563944491210794</v>
      </c>
      <c r="N24" s="1">
        <f t="shared" si="5"/>
        <v>57.103529691860764</v>
      </c>
    </row>
    <row r="25" spans="2:14" x14ac:dyDescent="0.2">
      <c r="K25">
        <v>0.92</v>
      </c>
      <c r="L25" s="1">
        <f t="shared" si="5"/>
        <v>2.1531657680831162</v>
      </c>
      <c r="M25" s="1">
        <f t="shared" si="5"/>
        <v>11.058869187847753</v>
      </c>
      <c r="N25" s="1">
        <f t="shared" si="5"/>
        <v>26.717110259293918</v>
      </c>
    </row>
    <row r="26" spans="2:14" x14ac:dyDescent="0.2">
      <c r="K26">
        <v>1</v>
      </c>
      <c r="L26" s="1">
        <f t="shared" si="5"/>
        <v>1.8830642620158551</v>
      </c>
      <c r="M26" s="1">
        <f t="shared" si="5"/>
        <v>9.9784631635787093</v>
      </c>
      <c r="N26" s="1">
        <f t="shared" si="5"/>
        <v>24.286196704688571</v>
      </c>
    </row>
    <row r="27" spans="2:14" x14ac:dyDescent="0.2">
      <c r="B27" s="2" t="s">
        <v>30</v>
      </c>
      <c r="C27">
        <f>IF(Tw&gt;=2*bw,(p*H^2*s/(2*phi*Tw)-wp*H*s)*2,p*H^2*s/(phi*bw)-2*wp*H*s)</f>
        <v>1.9529962985739129</v>
      </c>
      <c r="D27" t="s">
        <v>29</v>
      </c>
      <c r="E27" t="s">
        <v>13</v>
      </c>
      <c r="F27">
        <f>IF(Tw&gt;=2*bw,0.6*v^2/1000*Cfig*H^2*s/(2*phi*Tw)-wp*H*s,0.6*v^2/1000*Cfig*H^2*s/(phi*bw)-2*wp*H*s)/Wblock</f>
        <v>5.5294345939238756</v>
      </c>
      <c r="K27">
        <v>1.1000000000000001</v>
      </c>
      <c r="L27" s="1">
        <f t="shared" si="5"/>
        <v>1.6006854147637184</v>
      </c>
      <c r="M27" s="1">
        <f t="shared" si="5"/>
        <v>8.8489477745701635</v>
      </c>
      <c r="N27" s="1">
        <f t="shared" si="5"/>
        <v>21.744787079419336</v>
      </c>
    </row>
    <row r="28" spans="2:14" x14ac:dyDescent="0.2">
      <c r="C28">
        <f>C27/Wblock</f>
        <v>11.058869187847751</v>
      </c>
      <c r="K28">
        <v>1.2</v>
      </c>
      <c r="L28" s="1">
        <f t="shared" si="5"/>
        <v>1.3653697087202719</v>
      </c>
      <c r="M28" s="1">
        <f t="shared" si="5"/>
        <v>7.9076849503963764</v>
      </c>
      <c r="N28" s="1">
        <f t="shared" si="5"/>
        <v>19.626945725028314</v>
      </c>
    </row>
    <row r="29" spans="2:14" x14ac:dyDescent="0.2">
      <c r="K29">
        <v>1.3</v>
      </c>
      <c r="L29" s="1">
        <f t="shared" si="5"/>
        <v>1.1662564189912015</v>
      </c>
      <c r="M29" s="1">
        <f t="shared" si="5"/>
        <v>7.1112317914800949</v>
      </c>
      <c r="N29" s="1">
        <f t="shared" si="5"/>
        <v>17.834926117466679</v>
      </c>
    </row>
    <row r="30" spans="2:14" x14ac:dyDescent="0.2">
      <c r="B30" s="2" t="s">
        <v>34</v>
      </c>
      <c r="C30">
        <f>((0.6*v^2*H*s*Cfig)/(phi*mu*1000)-wp*H*s)</f>
        <v>1.6124971622399999</v>
      </c>
      <c r="D30" t="s">
        <v>13</v>
      </c>
      <c r="K30">
        <v>1.4</v>
      </c>
      <c r="L30" s="1">
        <f t="shared" si="5"/>
        <v>0.99558788493771266</v>
      </c>
      <c r="M30" s="1">
        <f t="shared" si="5"/>
        <v>6.4285576552661396</v>
      </c>
      <c r="N30" s="1">
        <f t="shared" si="5"/>
        <v>16.29890931098528</v>
      </c>
    </row>
    <row r="31" spans="2:14" x14ac:dyDescent="0.2">
      <c r="B31" s="2" t="s">
        <v>35</v>
      </c>
      <c r="C31">
        <f>((0.6*v^2*H^2*s*Cfig)/(1000*phi*IF(Tw&gt;=2*bw,Tw,bw))-2*wp*H*s)</f>
        <v>1.9529962985739133</v>
      </c>
      <c r="D31" t="s">
        <v>13</v>
      </c>
      <c r="K31">
        <v>1.5</v>
      </c>
      <c r="L31" s="1">
        <f t="shared" si="5"/>
        <v>0.84767515542468863</v>
      </c>
      <c r="M31" s="1">
        <f t="shared" si="5"/>
        <v>5.8369067372140435</v>
      </c>
      <c r="N31" s="1">
        <f t="shared" si="5"/>
        <v>14.967694745368068</v>
      </c>
    </row>
    <row r="32" spans="2:14" x14ac:dyDescent="0.2">
      <c r="B32" s="2" t="s">
        <v>31</v>
      </c>
      <c r="C32">
        <f>((0.6*v^2*H*s*Cfig)/(phi*mu*1000)-wp*H*s)/Wblock</f>
        <v>9.1307880081540205</v>
      </c>
      <c r="D32" t="s">
        <v>33</v>
      </c>
      <c r="K32">
        <v>1.6</v>
      </c>
      <c r="L32" s="1">
        <f t="shared" si="5"/>
        <v>0.71825151710079271</v>
      </c>
      <c r="M32" s="1">
        <f t="shared" si="5"/>
        <v>5.3192121839184603</v>
      </c>
      <c r="N32" s="1">
        <f t="shared" si="5"/>
        <v>13.802882000453003</v>
      </c>
    </row>
    <row r="33" spans="2:14" x14ac:dyDescent="0.2">
      <c r="B33" s="2" t="s">
        <v>32</v>
      </c>
      <c r="C33">
        <f>((0.6*v^2*H^2*s*Cfig)/(1000*phi*IF(Tw&gt;=2*bw,Tw,bw))-2*wp*H*s)/Wblock</f>
        <v>11.058869187847753</v>
      </c>
      <c r="D33" t="s">
        <v>33</v>
      </c>
      <c r="K33">
        <v>1.7</v>
      </c>
      <c r="L33" s="1">
        <f t="shared" si="5"/>
        <v>0.60405418916794373</v>
      </c>
      <c r="M33" s="1">
        <f t="shared" si="5"/>
        <v>4.8624228721870644</v>
      </c>
      <c r="N33" s="1">
        <f t="shared" si="5"/>
        <v>12.77510604905736</v>
      </c>
    </row>
    <row r="34" spans="2:14" x14ac:dyDescent="0.2">
      <c r="K34">
        <v>1.8</v>
      </c>
      <c r="L34" s="1">
        <f t="shared" si="5"/>
        <v>0.50254545322763322</v>
      </c>
      <c r="M34" s="1">
        <f t="shared" si="5"/>
        <v>4.4563879284258219</v>
      </c>
      <c r="N34" s="1">
        <f t="shared" si="5"/>
        <v>11.861527425594565</v>
      </c>
    </row>
    <row r="35" spans="2:14" x14ac:dyDescent="0.2">
      <c r="K35">
        <v>1.9</v>
      </c>
      <c r="L35" s="1">
        <f t="shared" si="5"/>
        <v>0.41172184738630291</v>
      </c>
      <c r="M35" s="1">
        <f t="shared" si="5"/>
        <v>4.0930935050605006</v>
      </c>
      <c r="N35" s="1">
        <f t="shared" si="5"/>
        <v>11.044114973022591</v>
      </c>
    </row>
    <row r="36" spans="2:14" x14ac:dyDescent="0.2">
      <c r="K36">
        <v>2</v>
      </c>
      <c r="L36" s="1">
        <f t="shared" si="5"/>
        <v>0.32998060212910529</v>
      </c>
      <c r="M36" s="1">
        <f t="shared" si="5"/>
        <v>3.7661285240317102</v>
      </c>
      <c r="N36" s="1">
        <f t="shared" si="5"/>
        <v>10.308443765707818</v>
      </c>
    </row>
    <row r="37" spans="2:14" x14ac:dyDescent="0.2">
      <c r="L37" s="1"/>
      <c r="M37" s="1"/>
      <c r="N37" s="1"/>
    </row>
    <row r="38" spans="2:14" x14ac:dyDescent="0.2">
      <c r="L38" s="1"/>
      <c r="M38" s="1"/>
      <c r="N38" s="1"/>
    </row>
    <row r="39" spans="2:14" x14ac:dyDescent="0.2">
      <c r="L39" s="1"/>
      <c r="M39" s="1"/>
      <c r="N39" s="1"/>
    </row>
    <row r="40" spans="2:14" x14ac:dyDescent="0.2">
      <c r="L40" s="1"/>
      <c r="M40" s="1"/>
      <c r="N40" s="1"/>
    </row>
  </sheetData>
  <sheetProtection algorithmName="SHA-512" hashValue="ijAMYVWHH0vsJbCsbb3d+jv6VcjxTuBRo6+CxAgZl7GPw4Nkx36+lWQqHatxPLm0kHQiu86DsgcsP3LIF9CDoQ==" saltValue="hRogzLbZmPNlIdPgGcG8R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LOMAX</vt:lpstr>
      <vt:lpstr>Sheet1 (2)</vt:lpstr>
      <vt:lpstr>Hoarding Coefficients</vt:lpstr>
      <vt:lpstr>Sheet1</vt:lpstr>
      <vt:lpstr>LOMAX!bw</vt:lpstr>
      <vt:lpstr>'Sheet1 (2)'!bw</vt:lpstr>
      <vt:lpstr>bw</vt:lpstr>
      <vt:lpstr>LOMAX!Cfig</vt:lpstr>
      <vt:lpstr>'Sheet1 (2)'!Cfig</vt:lpstr>
      <vt:lpstr>Cfig</vt:lpstr>
      <vt:lpstr>LOMAX!H</vt:lpstr>
      <vt:lpstr>'Sheet1 (2)'!H</vt:lpstr>
      <vt:lpstr>H</vt:lpstr>
      <vt:lpstr>LOMAX!l</vt:lpstr>
      <vt:lpstr>'Sheet1 (2)'!l</vt:lpstr>
      <vt:lpstr>l</vt:lpstr>
      <vt:lpstr>Mo</vt:lpstr>
      <vt:lpstr>MrMin</vt:lpstr>
      <vt:lpstr>LOMAX!mu</vt:lpstr>
      <vt:lpstr>'Sheet1 (2)'!mu</vt:lpstr>
      <vt:lpstr>mu</vt:lpstr>
      <vt:lpstr>p</vt:lpstr>
      <vt:lpstr>LOMAX!phi</vt:lpstr>
      <vt:lpstr>'Sheet1 (2)'!phi</vt:lpstr>
      <vt:lpstr>phi</vt:lpstr>
      <vt:lpstr>LOMAX!Print_Area</vt:lpstr>
      <vt:lpstr>LOMAX!rho</vt:lpstr>
      <vt:lpstr>rho</vt:lpstr>
      <vt:lpstr>LOMAX!s</vt:lpstr>
      <vt:lpstr>'Sheet1 (2)'!s</vt:lpstr>
      <vt:lpstr>s</vt:lpstr>
      <vt:lpstr>LOMAX!Tw</vt:lpstr>
      <vt:lpstr>'Sheet1 (2)'!Tw</vt:lpstr>
      <vt:lpstr>Tw</vt:lpstr>
      <vt:lpstr>LOMAX!v</vt:lpstr>
      <vt:lpstr>'Sheet1 (2)'!v</vt:lpstr>
      <vt:lpstr>v</vt:lpstr>
      <vt:lpstr>Vf</vt:lpstr>
      <vt:lpstr>LOMAX!Wblock</vt:lpstr>
      <vt:lpstr>'Sheet1 (2)'!Wblock</vt:lpstr>
      <vt:lpstr>Wblock</vt:lpstr>
      <vt:lpstr>WmMin</vt:lpstr>
      <vt:lpstr>LOMAX!wp</vt:lpstr>
      <vt:lpstr>'Sheet1 (2)'!wp</vt:lpstr>
      <vt:lpstr>wp</vt:lpstr>
      <vt:lpstr>WsMin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Shaneel Prasad</dc:creator>
  <cp:lastModifiedBy>Mark Lomax</cp:lastModifiedBy>
  <cp:lastPrinted>2023-10-13T10:21:36Z</cp:lastPrinted>
  <dcterms:created xsi:type="dcterms:W3CDTF">2017-11-15T02:44:04Z</dcterms:created>
  <dcterms:modified xsi:type="dcterms:W3CDTF">2025-04-11T23:59:10Z</dcterms:modified>
</cp:coreProperties>
</file>